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6555" activeTab="2"/>
  </bookViews>
  <sheets>
    <sheet name="Detyrime FAKTIKE" sheetId="1" r:id="rId1"/>
    <sheet name="Detyrime te PRETENDUARA" sheetId="2" r:id="rId2"/>
    <sheet name="ANALIZE" sheetId="3" r:id="rId3"/>
  </sheets>
  <definedNames/>
  <calcPr fullCalcOnLoad="1"/>
</workbook>
</file>

<file path=xl/comments1.xml><?xml version="1.0" encoding="utf-8"?>
<comments xmlns="http://schemas.openxmlformats.org/spreadsheetml/2006/main">
  <authors>
    <author>User</author>
  </authors>
  <commentList>
    <comment ref="C7" authorId="0">
      <text>
        <r>
          <rPr>
            <b/>
            <sz val="9"/>
            <rFont val="Tahoma"/>
            <family val="2"/>
          </rPr>
          <t>User:</t>
        </r>
        <r>
          <rPr>
            <sz val="9"/>
            <rFont val="Tahoma"/>
            <family val="2"/>
          </rPr>
          <t xml:space="preserve">
https://icsid.worldbank.org/cases/case-database/case-detail?CaseNo=ARB/15/28</t>
        </r>
      </text>
    </comment>
    <comment ref="E7" authorId="0">
      <text>
        <r>
          <rPr>
            <b/>
            <sz val="9"/>
            <rFont val="Tahoma"/>
            <family val="2"/>
          </rPr>
          <t>User:</t>
        </r>
        <r>
          <rPr>
            <sz val="9"/>
            <rFont val="Tahoma"/>
            <family val="2"/>
          </rPr>
          <t xml:space="preserve">
https://jusmundi.com/en/document/decision/en-hydro-s-r-l-and-others-v-republic-of-albania-award-wednesday-24th-april-2019</t>
        </r>
      </text>
    </comment>
    <comment ref="G7" authorId="0">
      <text>
        <r>
          <rPr>
            <b/>
            <sz val="9"/>
            <rFont val="Tahoma"/>
            <family val="2"/>
          </rPr>
          <t>User:</t>
        </r>
        <r>
          <rPr>
            <sz val="9"/>
            <rFont val="Tahoma"/>
            <family val="2"/>
          </rPr>
          <t xml:space="preserve">
https://jusmundi.com/en/document/decision/en-hydro-s-r-l-and-others-v-republic-of-albania-award-wednesday-24th-april-2019</t>
        </r>
      </text>
    </comment>
    <comment ref="E8" authorId="0">
      <text>
        <r>
          <rPr>
            <b/>
            <sz val="9"/>
            <rFont val="Tahoma"/>
            <family val="2"/>
          </rPr>
          <t>User:</t>
        </r>
        <r>
          <rPr>
            <sz val="9"/>
            <rFont val="Tahoma"/>
            <family val="2"/>
          </rPr>
          <t xml:space="preserve">
https://jusmundi.com/en/document/decision/en-anglo-adriatic-group-limited-v-republic-of-albania-none-currently-available-friday-17th-february-2017</t>
        </r>
      </text>
    </comment>
    <comment ref="L14" authorId="0">
      <text>
        <r>
          <rPr>
            <b/>
            <sz val="9"/>
            <rFont val="Tahoma"/>
            <family val="2"/>
          </rPr>
          <t>Detyrim i mbetur deri në Maj   2020, i njohur nga shteti shqiptar (Publikuar nga Ministria e Financave dhe Ekonomisё).</t>
        </r>
        <r>
          <rPr>
            <sz val="9"/>
            <rFont val="Tahoma"/>
            <family val="2"/>
          </rPr>
          <t xml:space="preserve">
</t>
        </r>
      </text>
    </comment>
    <comment ref="C10" authorId="0">
      <text>
        <r>
          <rPr>
            <sz val="9"/>
            <rFont val="Tahoma"/>
            <family val="2"/>
          </rPr>
          <t>http://www.avokaturashtetit.gov.al/njoftim-ftese-per-oferte-notification-call-for-offers#more-1681</t>
        </r>
      </text>
    </comment>
    <comment ref="F11" authorId="0">
      <text>
        <r>
          <rPr>
            <b/>
            <sz val="9"/>
            <rFont val="Tahoma"/>
            <family val="2"/>
          </rPr>
          <t>User:</t>
        </r>
        <r>
          <rPr>
            <sz val="9"/>
            <rFont val="Tahoma"/>
            <family val="2"/>
          </rPr>
          <t xml:space="preserve">
Sipas http://opencorporates.al/sq/nipt/j72902823f</t>
        </r>
      </text>
    </comment>
  </commentList>
</comments>
</file>

<file path=xl/comments2.xml><?xml version="1.0" encoding="utf-8"?>
<comments xmlns="http://schemas.openxmlformats.org/spreadsheetml/2006/main">
  <authors>
    <author>User</author>
  </authors>
  <commentList>
    <comment ref="C7" authorId="0">
      <text>
        <r>
          <rPr>
            <b/>
            <sz val="9"/>
            <rFont val="Tahoma"/>
            <family val="2"/>
          </rPr>
          <t>User:</t>
        </r>
        <r>
          <rPr>
            <sz val="9"/>
            <rFont val="Tahoma"/>
            <family val="2"/>
          </rPr>
          <t xml:space="preserve">
https://icsid.worldbank.org/cases/case-database/case-detail?CaseNo=ARB/20/37</t>
        </r>
      </text>
    </comment>
    <comment ref="C8" authorId="0">
      <text>
        <r>
          <rPr>
            <b/>
            <sz val="9"/>
            <rFont val="Tahoma"/>
            <family val="2"/>
          </rPr>
          <t>User:</t>
        </r>
        <r>
          <rPr>
            <sz val="9"/>
            <rFont val="Tahoma"/>
            <family val="2"/>
          </rPr>
          <t xml:space="preserve">
https://icsid.worldbank.org/cases/case-database/case-detail?CaseNo=ARB/20/54
</t>
        </r>
      </text>
    </comment>
    <comment ref="C9" authorId="0">
      <text>
        <r>
          <rPr>
            <b/>
            <sz val="9"/>
            <rFont val="Tahoma"/>
            <family val="2"/>
          </rPr>
          <t>User:</t>
        </r>
        <r>
          <rPr>
            <sz val="9"/>
            <rFont val="Tahoma"/>
            <family val="2"/>
          </rPr>
          <t xml:space="preserve">
Raporti I KLSH: http://www.klsh.org.al/web/rzb_2018_pdf_final_min_5069.pdf</t>
        </r>
      </text>
    </comment>
    <comment ref="G24" authorId="0">
      <text>
        <r>
          <rPr>
            <b/>
            <sz val="9"/>
            <rFont val="Tahoma"/>
            <family val="2"/>
          </rPr>
          <t>User:</t>
        </r>
        <r>
          <rPr>
            <sz val="9"/>
            <rFont val="Tahoma"/>
            <family val="2"/>
          </rPr>
          <t xml:space="preserve">
https://jusmundi.com/en/document/decision/en-1-the-joint-venture-jv-copri-construction-enterprises-w-l-l-aktor-technical-societe-anonyme-2-copri-construction-enterprises-w-l-l-3-aktor-s-a-v-albanian-road-authority-under-the-authority-of-the-ministry-of-public-works-and-transport-final-award-tuesday-1st-september-2020#decision_12212</t>
        </r>
      </text>
    </comment>
    <comment ref="K24" authorId="0">
      <text>
        <r>
          <rPr>
            <b/>
            <sz val="9"/>
            <rFont val="Tahoma"/>
            <family val="2"/>
          </rPr>
          <t>User:</t>
        </r>
        <r>
          <rPr>
            <sz val="9"/>
            <rFont val="Tahoma"/>
            <family val="2"/>
          </rPr>
          <t xml:space="preserve">
kosto administrative 302,500 $ apo e konvertuar ne Euro 266,093. 
Kjo vlere perfaqeson kostot administrative paraprake ndaj gjykates ICC Paris te shtetit shqiptar, te likujduara. 
Kjo vlere mund te verifikohet lehtesisht ne Raportin e Mes-Vitit te Zbatimit te Buxhetit 2019.</t>
        </r>
      </text>
    </comment>
  </commentList>
</comments>
</file>

<file path=xl/sharedStrings.xml><?xml version="1.0" encoding="utf-8"?>
<sst xmlns="http://schemas.openxmlformats.org/spreadsheetml/2006/main" count="213" uniqueCount="149">
  <si>
    <t xml:space="preserve"> 2.495.166 Euro detyrimi i MIE në favor të shoqërisë SAFA sh.p.k për projektin e ndërtimit të rrugës "Tiranë-Elbasan" + 876.940,02 Euro interes i shumës së dhënë nga gjykata + 171.231,86 Euro interes për tarifat e arbitrazhit</t>
  </si>
  <si>
    <t>MINISTRIA E BUJQËSISË DHE ZHVILLIMIT RURAL</t>
  </si>
  <si>
    <t>Pala Private</t>
  </si>
  <si>
    <t>Institucioni Juridiksion</t>
  </si>
  <si>
    <t>Viti i vendimit</t>
  </si>
  <si>
    <t>Mandati</t>
  </si>
  <si>
    <t>Titulli</t>
  </si>
  <si>
    <t>29 Qershor 2015</t>
  </si>
  <si>
    <t>ICSID- Qendra Ndёrkombёtare pёr zgjidhjen e Mosmarrёveshjeve tё Investimeve</t>
  </si>
  <si>
    <t>Qeveria Rama 1</t>
  </si>
  <si>
    <t>24 Prill 2019</t>
  </si>
  <si>
    <t>Itali</t>
  </si>
  <si>
    <t>Shteti Shqiptar
(Ministria e Financave)</t>
  </si>
  <si>
    <t>KOSTO TOTALE E ARBITRAZHIT NGA VENDIMI</t>
  </si>
  <si>
    <t>Arbitrazh PCA Case No. 2018-49, Valeria Italia Srl vs Republic of Albania</t>
  </si>
  <si>
    <t>Valeria Italia Srl</t>
  </si>
  <si>
    <t>Permanent Court D'Arbitrage</t>
  </si>
  <si>
    <t>Qeveria Rama 2</t>
  </si>
  <si>
    <t>Arbitrazhi ICSID Case no. ARB/17/6 , Anglo-Adriatic Group Limited vs Albania</t>
  </si>
  <si>
    <t>29 Dhjetor 2016</t>
  </si>
  <si>
    <t>7 Shkurt 2019</t>
  </si>
  <si>
    <t>JV Copri Construction Enterprises et al. v. Albania 
ICC Case No. 23988/MHM/HBH (c-24011/MHM/HBH)</t>
  </si>
  <si>
    <t>Detyrim  shteti shqiptar</t>
  </si>
  <si>
    <t>16 Tetor 2018</t>
  </si>
  <si>
    <t>1  Shtator 2020</t>
  </si>
  <si>
    <t>Arbitrazh ICC Paris</t>
  </si>
  <si>
    <t>Porti Karpen vs Albania</t>
  </si>
  <si>
    <t>TIA sh.p.k vs Albania</t>
  </si>
  <si>
    <t>n/a</t>
  </si>
  <si>
    <t xml:space="preserve">ICC Case no.18474/MHM J&amp;P AVAX vs Albania </t>
  </si>
  <si>
    <t>SAFA sh.p.k</t>
  </si>
  <si>
    <t>TOTAL</t>
  </si>
  <si>
    <t>Përshkrimi i ҫështjes së Arbitrazhit</t>
  </si>
  <si>
    <t>Ministria e Linjës</t>
  </si>
  <si>
    <t>Origjina e palës paditëse</t>
  </si>
  <si>
    <t>Dëmi ndaj kontraktorit në Euro</t>
  </si>
  <si>
    <t>Shpenzime për kosto të arbitrazhit sipas vendimit në EURO</t>
  </si>
  <si>
    <t>Total KOSTO ARBITRAZH E NJOHUR NGA SHTETI SHQIPTAR Në EURO</t>
  </si>
  <si>
    <t xml:space="preserve">Likujdime nga shteti shqiptar deri në Qershor 2019 </t>
  </si>
  <si>
    <t>Detyrim i mbetur deri në Maj   2020, i njohur nga shteti shqiptar</t>
  </si>
  <si>
    <t>Viti i fillimit të ҫeshtjes</t>
  </si>
  <si>
    <t xml:space="preserve">Arbitrazhi ICSID nr.ARB/15/28 “Hydro dhe të tjerët kundër Shqipërisë”  -Ҫështja Becchetti </t>
  </si>
  <si>
    <t>Shkak i  mosmarrёveshjeve mes palёve ka qёnё pengesa nga ana e shtetit shqiptar tё realizimit tё investimeve tё pretenduara nё hidrocentralin e Kalivaҫit, televizionin Agonset dhe impjantin e trajtimit tё mbetjeve nga kompanitё Hydro s.r.l dhe Costruzioni s.r.l, me aksioner sipёrmarrёsin Francesco Becchetti dhe tё tjerё.  Si rezultat, në vitin 2015, Investitorët hodhën në arbitrazh shtetin shqiptar dhe vetëm në Prill 2019 u mor vendimi në favor të Investitorit. Pas vendimit, shteti shqiptar në  22 Gusht 2020 bëri kërkesë për anulim të vendimit, por kjo kërkesë u hodh poshtë nga ICSID në 2 Prill  2021. Nga ana e shtetit shqiptar në 26 Maj 2021, u bë përsëri kërkesë për korrigjim të vendimit. Në po të njëjtën datë, nga Hydro s.r.l paraqiti observazionet e tij ndaj kësaj kërkese të Shqipërisë. Në 7 Qershor 2021, Shteti Shqiptar ka paraqitur përgjigjen ndaj observacionit të Hydro s.r.l me të tjerë.</t>
  </si>
  <si>
    <t>Vlera total rreth 108,242,052 Euro
Konkretisht:
-Mauro de Renzis: 46,751,000 Euro
-Stefania Grigolon: 11,688,000 Euro
-Francesco Becchetti: 41,048,000 Euro
75% të kostove ligjore të paditësit në vlerën 8,222,238 Euro
-100% të kostove të arbitrazhit në vlerën 645,183 $
-Shqipëria duhet të paguajë interes me normën LIBOR + 3% të përbërë,  çdo tre muaj për shumat më lart nga 31 Mars 2018 deri në datën e pagesës së plotë;</t>
  </si>
  <si>
    <t>Vendosur në favor të Investitorit</t>
  </si>
  <si>
    <t>Mosmarrёveshja mes palёve lidhej me kuponët e privatizimit të lëshuar nga Republika e Shqipërisë dhe mbledhjen e kёtyre kuponëve nga Anglo Adriatika Investment Fund sh.a.  Paditësi (në kёtё rast kompania Anglo-Adriatic Group Limited)  ka pretenduar se Shteti Shqiptar e ka penguar  kompaninë të marrë pjesë në procesin e privatizimit. Ky Arbitrazh ёshtё fituar nga shteti shqiptar, megjithatё sipas vendimit tё Gjykatёs Ndёrkombёtare paditёsi duhet tё mbartё tё gjithё koston e Arbitrazhit, por kostot  ligjore tё tyre tё mbahen nga vetё palёt, e cila pёr rastin e Shqipёrisё ёshtё nё vlerёn 1,000,000 Euro</t>
  </si>
  <si>
    <t>Mbretëria e  Bashkuar</t>
  </si>
  <si>
    <t>Kostot e Arbitrazhit: 308,036.50 $
Kjo kosto është paguar nga kompania Anglo-Adriatic Group Limited.
Kostot  ligjore mbahen nga vetё palёt, e cila pёr rastin e Shqipёrisё ёshtё nё vlerёn 1,000,000 Euro</t>
  </si>
  <si>
    <t>Në favor të shtetit shqiptar</t>
  </si>
  <si>
    <t>Ministria e Financave dhe Ministria e Infrastrukturës dhe Energjisë</t>
  </si>
  <si>
    <t>Në proces</t>
  </si>
  <si>
    <t>Ministria e Infrastrukturës dhe Energjisë</t>
  </si>
  <si>
    <t>SAFA sh.p.k vs Ministria e Infrastrukturës dhe Energjisë</t>
  </si>
  <si>
    <t>Total KOSTO ARBITRAZH  Në EURO</t>
  </si>
  <si>
    <t>Paditësit ngritën pretendime mbi:
(a) kontrata për "Ndërtimin e Segmentit Rrugor Tiranë-Elbasan Nr. 1,
(b) kontrata për "Ndërtimin e Segmentit Rrugor Tiranë-Elbasan Nr. 3
Më 16 Tetor 2018, Sekretariati i Gjykatës Ndërkombëtare të Arbitrazhit ICC mori një Kërkesë e parë për Arbitrazh  të paraqitur nga Paditësit në lidhje me Kontratën e Segmentit 1, ndërsa në 22 Tetor 2018  Sekretariati mori një Kërkesë të dytë për Arbitrazh nga Paditësit në lidhje me Kontratën e Segmentit 3. Në Kërkesën e tyre, Paditësit propozuan që arbitrazhi t'i paraqitet një gjykate me tre anëtarë.
Pretendimet e paditësve lidhen me amendimet e paligjshme të kontratës, pranimit të kostove shtesë dhe ndryshimit të projektit.</t>
  </si>
  <si>
    <t>Shqipëri,
Kuvajt,
Greqi</t>
  </si>
  <si>
    <t>Përfunduar në favor të palës private</t>
  </si>
  <si>
    <t>DETYRIME TE NJOHURA NGA SHTETI SHQIPTAR</t>
  </si>
  <si>
    <r>
      <rPr>
        <b/>
        <sz val="10"/>
        <color indexed="8"/>
        <rFont val="Calibri"/>
        <family val="2"/>
      </rPr>
      <t>Vlera totale rreth 45,367,986 $ apo rreth  37,465,663 euro</t>
    </r>
    <r>
      <rPr>
        <sz val="10"/>
        <color indexed="8"/>
        <rFont val="Calibri"/>
        <family val="2"/>
      </rPr>
      <t xml:space="preserve">
-Për Segmentin 1, Vendimi 9 Tetor 2017 në vlerën 30,264,020 $
-Për Segmentin 3, Vendimi 7 Shtator 2017 në vlerën 13,998,663 $
-Kosto Arbitrazhi në vlerën 593, 000 $
-Rimbursim paditësit për tarifat administrative të Gjykatës ICC dhe tarifave dhe shpenzimeve të Tribunalit në vlerën  rreth 261,557 Euro
-Rimbursim i kostove ligjore të Paditësit në vlerën rreth 161,524 Euro.
</t>
    </r>
  </si>
  <si>
    <r>
      <rPr>
        <b/>
        <sz val="10"/>
        <color indexed="10"/>
        <rFont val="Calibri"/>
        <family val="2"/>
      </rPr>
      <t xml:space="preserve">Hydro s.r.l dhe të tjerë, </t>
    </r>
    <r>
      <rPr>
        <sz val="10"/>
        <color indexed="8"/>
        <rFont val="Calibri"/>
        <family val="2"/>
      </rPr>
      <t xml:space="preserve">si më poshtë:
- </t>
    </r>
    <r>
      <rPr>
        <b/>
        <sz val="10"/>
        <rFont val="Calibri"/>
        <family val="2"/>
      </rPr>
      <t>Kompania Italiane Hydro s.r.l</t>
    </r>
    <r>
      <rPr>
        <sz val="10"/>
        <color indexed="8"/>
        <rFont val="Calibri"/>
        <family val="2"/>
      </rPr>
      <t xml:space="preserve"> , është regjistruar me Nr. 09563901009 në Regjistrin e Kompanive të Romës dhe ka selinë në Piazza di Spagna, 66, 00187 Romë, Itali. Që nga viti 2013, Hydro ka qenë në pronësi të plotë të Becchetti Energy Group Spa, e cila nga ana tjetër është në pronësi të anëtarëve të familjes Becchetti, përfshirë Paditësit Francesco Becchetti dhe Liliana Condomitti . Stefania Grigolon (gjithashtu një Paditëse) gjithashtu mban një pjesë prej 10%.
-</t>
    </r>
    <r>
      <rPr>
        <b/>
        <sz val="10"/>
        <color indexed="8"/>
        <rFont val="Calibri"/>
        <family val="2"/>
      </rPr>
      <t>Kompania Italiane Construzioni s.r.l,</t>
    </r>
    <r>
      <rPr>
        <sz val="10"/>
        <color indexed="8"/>
        <rFont val="Calibri"/>
        <family val="2"/>
      </rPr>
      <t xml:space="preserve"> është regjistruar me Nr. 07070201004 në Regjistrin e Kompanive të Romës dhe ka selinë në Vicolo del Bottino, 10, 00187 Romë, Itali. Liliana Condomitti mban 99.5% të aksioneve në Costruzioni.
</t>
    </r>
    <r>
      <rPr>
        <b/>
        <sz val="10"/>
        <color indexed="8"/>
        <rFont val="Calibri"/>
        <family val="2"/>
      </rPr>
      <t>Investitorët:</t>
    </r>
    <r>
      <rPr>
        <sz val="10"/>
        <color indexed="8"/>
        <rFont val="Calibri"/>
        <family val="2"/>
      </rPr>
      <t xml:space="preserve">
Francesco Becchetti
Mauro De Renzis
Stefania Grigolon
Liliana Condomitti
Të gjithë së bashku emërtohen "Hydro dhe të tjerë".</t>
    </r>
  </si>
  <si>
    <r>
      <rPr>
        <b/>
        <sz val="10"/>
        <color indexed="8"/>
        <rFont val="Calibri"/>
        <family val="2"/>
      </rPr>
      <t>Anglo-Adriatic Group Limited</t>
    </r>
    <r>
      <rPr>
        <sz val="10"/>
        <color indexed="8"/>
        <rFont val="Calibri"/>
        <family val="2"/>
      </rPr>
      <t>, kompani me përgjegjësi të kufizuar e themeluar dhe që operon sipas ligjeve të  British Virgin Islands.  Zyra e regjistruar  ndodhet në Main Street 49, P.O. Box 186,  Road Toën Tortola, British Virgin Islands.</t>
    </r>
  </si>
  <si>
    <t>Detyrime të Shtetit Shqiptar sipas Vendimeve të Arbitrazhit Ndërkombëtar akumulative Qershor 2020</t>
  </si>
  <si>
    <t>Shteti Shqiptar</t>
  </si>
  <si>
    <t xml:space="preserve">ICSID Case No. ARB/20/37 
Durrёs KURUM Shipping sh.p.k dhe tё tjerё vs Shqipёria
</t>
  </si>
  <si>
    <t>23 Shtator 2020</t>
  </si>
  <si>
    <t>18 Dhjetor 2020</t>
  </si>
  <si>
    <t>Rama 2</t>
  </si>
  <si>
    <t>VLERA E KOMPENSIMIT E PRETENDUAR NGA INVESTITORI Në EURO</t>
  </si>
  <si>
    <t>Mbretëria e Bashkuar;
Shtetet e Bashkuara të Amerikës</t>
  </si>
  <si>
    <t>ICSID Case No. ARB/20/54
Arka Energy B.V. vs Shqipëria</t>
  </si>
  <si>
    <t xml:space="preserve">Në datë 18 Dhjetor 2020 kompania Arka Energy B.V ka regjistruar në ICSID  kërkesën për arbitrazh ndaj shtetit shqiptar. Kjo kompani ka qënë pjesёmarrёse nё konsorciumin e shpallur fituese pёrmes njё procedure tenderi ndёrkombёtare, nga Ministria e Infrastrukturёs dhe Energjisё pёr ndёrtimin e Parkut Fotovoltaik nё Akёrni nё vitin 2018. Megjithatë nuk u arrit  të nënshkruhej një kontratë mes palëve për fillimin e realizimit të projektit.   Prandaj kompania cilëson si penguese të zhvillimit të projektit pikërisht veprimet e ndërmarra nga qeveria shqiptare 
</t>
  </si>
  <si>
    <t>Hollandë</t>
  </si>
  <si>
    <r>
      <t xml:space="preserve">Statusi i </t>
    </r>
    <r>
      <rPr>
        <b/>
        <sz val="11"/>
        <color indexed="9"/>
        <rFont val="Calibri"/>
        <family val="2"/>
      </rPr>
      <t>ҫeshtjes</t>
    </r>
  </si>
  <si>
    <r>
      <rPr>
        <b/>
        <sz val="11"/>
        <color indexed="8"/>
        <rFont val="Calibri"/>
        <family val="2"/>
      </rPr>
      <t>Përpunimi dhe Analiza</t>
    </r>
    <r>
      <rPr>
        <sz val="11"/>
        <color theme="1"/>
        <rFont val="Calibri"/>
        <family val="2"/>
      </rPr>
      <t xml:space="preserve">: OpenData.al </t>
    </r>
  </si>
  <si>
    <t>Ҫështja në Arbitrazh</t>
  </si>
  <si>
    <t>TOTAL në EURO</t>
  </si>
  <si>
    <t xml:space="preserve">Durrёs KURUM Shipping sh.p.k dhe tё tjerё </t>
  </si>
  <si>
    <t xml:space="preserve">Arka Energy B.V. </t>
  </si>
  <si>
    <t>Detyrime Arbitrazhi FAKT për Shtetin shqiptar</t>
  </si>
  <si>
    <t xml:space="preserve">Detyrim Arbitrazhi POTENCIAL për Shtetin shqiptar </t>
  </si>
  <si>
    <t xml:space="preserve">TOTAL </t>
  </si>
  <si>
    <t>Kosto Arbitrazhi në EURO</t>
  </si>
  <si>
    <t>Detyrime Arbitrazhi FAKT dhe POTENCIALE për Shtetin Shqiptar, në EURO</t>
  </si>
  <si>
    <t>Pesha ne % ndaj totalit</t>
  </si>
  <si>
    <t>COSTRUZIONI DONDI &amp; KUBOTA CO. V. ALBANIA</t>
  </si>
  <si>
    <t>COSTRUZIONI DONDI &amp; KUBOTA CO.</t>
  </si>
  <si>
    <t>Itali dhe Japoni</t>
  </si>
  <si>
    <t>Arbitrazh ICC, Londer</t>
  </si>
  <si>
    <t xml:space="preserve">Dondi&amp;Kondi </t>
  </si>
  <si>
    <t>Ministria e Financave dhe Ekonomisё ka paraqitur nё Raportin e Mes-Vitit mbi Zbatimin e Buxhetit 2020, se vlera e mbetur e arbitrazhit ёshtё 217,563 Euro, pa dhёnё informacion nёse ёshtё dёmshpёrblim apo shpenzim administrativ i arbitrazhit</t>
  </si>
  <si>
    <t>Kjo ҫёshtje ёshtё mes SAFA sh.p.k dhe Ministrisё sё Infrastrukturёs dhe Energjisё për projektin e ndërtimit të rrugës "Tiranë-Elbasan"</t>
  </si>
  <si>
    <t>Nuk ka informacion</t>
  </si>
  <si>
    <t>nё proces</t>
  </si>
  <si>
    <t>Në datën 30.01.2014, është nënshkruar kontrata për përmirësimin e Sistemit të Kanalizimeve të Tiranës së Madhe me kontraktorin “Dondi, Itali &amp; Kubota, Japoni me vlerën rreth 81,000,000 Euro. Ky
projekt është financuar përmes marrëveshjes së financimit ABA-P3 lidhur midis Republikës së Shqipërisë dhe Qeverisë Japoneze dhe është ratifikuar në Kuvendme ligjin nr. 9964, datë 24.7.2008. 
Kjo kontratë është ndërprerë në datën 04.07.2018 dhe deri në këtë datë, punimet ishin kryer rreth 70% ose në vlerën 56 Milion Euro. Ndërprerja (zgjidhja ) e kësaj kontratë është bërë në mënyrën të njëanshme nga MIE nëpërmjet AKUKM në kundërshtim me marrëveshjen e financimit dhe me kushtet e kontratës së lidhur me kontraktorin. 
MIE dhe AKUKM për zgjidhjen e kontratës nuk ka marrë miratim paraprak nga financuesi Banka Japoneze për Zhvillim, “JICA”.
Për prishjen e kësaj kontrate në kundërshtim me marrëveshjen e financimit dhe me kushtet e kontratës, kontraktori ka hapur çështje në gjykatën pranë Dhomës Ndërkombëtare të Tregtisë, Londër.
Duke marrë në konsideratë paligjshmërinë e zgjidhjes në
mënyrë të njëanshme të kontratës ka shumë gjasa që kontraktori këtë çështje ta fitojë dhe buxheti i shtetit do të paguaj një shumë të konsiderueshme që llogaritet mbi 90 milion Euro.</t>
  </si>
  <si>
    <t>Detyrime Arbitrazhi Potenciale (Të Pretenduara në gjyq nga pala private)</t>
  </si>
  <si>
    <r>
      <t>*</t>
    </r>
    <r>
      <rPr>
        <b/>
        <sz val="10"/>
        <color indexed="8"/>
        <rFont val="Calibri"/>
        <family val="2"/>
      </rPr>
      <t>Sqarim</t>
    </r>
    <r>
      <rPr>
        <sz val="10"/>
        <color indexed="8"/>
        <rFont val="Calibri"/>
        <family val="2"/>
      </rPr>
      <t>: Nё kёtё rast, vlerat e mёposhtme janё vlera tё pretenduara nga ana e Investitorёve, por ҫёshtjet e arbitrazhit tё sqaruara mё poshtё janё ende nё proces, pra nuk ka njё vendim final pёr to.</t>
    </r>
  </si>
  <si>
    <t>Pala Publike</t>
  </si>
  <si>
    <t>Qeveria Berisha</t>
  </si>
  <si>
    <t>Durres KURUM Shipping sh.p.k dhe të tjerë, si më poshtë:
-Durres Kurum Shipping SH. P.K., me NIPT J61811539M
-Durres Container Terminal Sh.a   ( shoqëri aksionare koncesionare, e themeluar më datë 21.09.2011 sipas ligjeve të Republikës së Shqiperisë, me numër identifikimi biznesi NIPT L12126504E, me adresë në Durrës, Lagjja 4, Rruga Egnatia, Zona Kadastrale 8514, Nr.Pasurie 4/210-N1. Ortakët e shoqerise janë: DURRES KURUM SHIPPING (99.9%), MARINER (0.09%) Global Liman Isletmeleri (0.01%) 
-Metal Commodities Foreign Trade Corp (Metal Commodities Foreign Trade Corp eshte nje kompani private me pergjegjesi te kufizuar, e themeluar ne perputhje me ligjet e Delaёare/SHBA, qe ka zyren e saj te regjistruar ne adresen: 619 Neё York Avenue, Claymont, 19703 Delaёare, SHBA,)
- Altberg Developments LP (Altberg Developements LP, nje shoqeri e inkorporuar sipas ligjeve te Mbreterise se Bashkuar, me zyre te regjistruar ne 35/3 Buchanan Street, Edinburg, EH6 8RB, Mbreteria e Bashkuar (Sipas marreveshjes per blerjen e aksioneve, date 23.08.2016))
Për më shumë: http://opencorporates.al/sq/nipt/J61811539M</t>
  </si>
  <si>
    <t xml:space="preserve">JV Copri Construction Enterprises et al , si më poshtë:
-JV Copri Construction Enterprises, W.LL &amp; Aktor Technical Societe Anonyme", një ndërmarrje e përbashkët e themeluar sipas parashikimeve të ligjeve të Shqipërisë, që ka zyrat e saj të regjistruara në Bulevardi Deshmoret e Kombit, Tëin Toëers 2, Kati 13, P. 1 , Tiranë, Shqipëri 
-Copri Construction Enterprises ё.LL., është një kompani me përgjegjësi të kufizuar, e themeluar në përputhje me dispozitat e ligjeve të Shtetit të Kuvajtit, me seli në Ardiya Industrial Area Block, Street (1), Plot. No. (90), Ardiya, Kuёait ("Copri");
-Aktor S.A., shoqëri anonime, e themeluar në bazë të ligjeve të Republikës Greke, me seli në 25 Ermou Str., 14564 Kifisia – Athens, Greece </t>
  </si>
  <si>
    <t>JV Copri Construction Enterprises et al.**</t>
  </si>
  <si>
    <t>Kosto Arbitrazhi Potenciale (Të Pretenduara në gjyq nga pala private), në Euro</t>
  </si>
  <si>
    <t>Kosto Arbitrazhi Potenciale në Euro</t>
  </si>
  <si>
    <r>
      <rPr>
        <b/>
        <sz val="11"/>
        <color indexed="8"/>
        <rFont val="Calibri"/>
        <family val="2"/>
      </rPr>
      <t>Përpunimi dhe Analiza:</t>
    </r>
    <r>
      <rPr>
        <sz val="11"/>
        <color theme="1"/>
        <rFont val="Calibri"/>
        <family val="2"/>
      </rPr>
      <t xml:space="preserve"> OpenData.al </t>
    </r>
  </si>
  <si>
    <t>Ministria e Financave dhe Ekonomisё ka paraqitur nё Raportin e Mes-Vitit mbi Zbatimin e Buxhetit 2020, se vlera e mbetur e arbitrazhit ёshtё 50,000 Euro.</t>
  </si>
  <si>
    <t xml:space="preserve">Mё parё kjo shoqёri ka qёnё nё zotёrim tё njё Investitori nga Singapori (REAL FORTRESS PRIVATE LIMITED ).
Prej Dhjetorit  2020, kjo kompani ёshtё nё pronёsi 100% tё Kastrati Group.
</t>
  </si>
  <si>
    <t>Itali
Shoqëri me përgjegjësi të kufizuar, që vepron në përputhje me legjislacionin Italian, me përfaqësues Michele Cicella.</t>
  </si>
  <si>
    <t xml:space="preserve"> Deri mё tani nga ana e Ministrisё sё Financave janё njohur si kosto arbitrazhi, vetёm shpenzimet administrative pёr arbitrazh nё vlerёn 769,500 Euro, prej tё cilave janё paguar deri nё vitin 2019, vlera prej 219,500 Euro.</t>
  </si>
  <si>
    <t>Arbitrazh PCA Case No. 2018-49, Valeria Italia Srl vs Republic of Albania
Kompania Italiane Valeria srl ka filluar procesin e arbitrazhit ndaj Shqiperise nё vitin 2018, në lidhje me një ndërmarrje të fermave të luleshtrydheve dhe domateve. Kjo ҫeshtje ёshtё akoma në proces. Nuk ka ende vendim final.</t>
  </si>
  <si>
    <t>** Vendim Gjyqёsor Arbitrazh Ndёrkombёtar nё favor tё Investitorit, por vlera e kompensimit ende nuk ёshtё njohur si Shteti Shqiptar.
Vlera totale rreth 45,367,986 $ apo rreth  37,465,663 Euro</t>
  </si>
  <si>
    <t>Arbitrazhe Detyrime të Shtetit Shqiptar akumulative, në EURO Qershor 2020</t>
  </si>
  <si>
    <t>Çështja në Arbitrazh</t>
  </si>
  <si>
    <t xml:space="preserve">Hydro dhe të tjerët kundër Shqipërisë, Becchetti </t>
  </si>
  <si>
    <t>Detyrim i njohur nga shteti qershor 2020, në Euro</t>
  </si>
  <si>
    <t xml:space="preserve">Anglo-Adriatic Group Limited </t>
  </si>
  <si>
    <t xml:space="preserve">Porti Karpen </t>
  </si>
  <si>
    <t xml:space="preserve">TIA sh.p.k </t>
  </si>
  <si>
    <t xml:space="preserve"> J&amp;P AVAX </t>
  </si>
  <si>
    <t xml:space="preserve">SAFA sh.p.k </t>
  </si>
  <si>
    <t xml:space="preserve">Valeria Italia Srl </t>
  </si>
  <si>
    <r>
      <rPr>
        <b/>
        <sz val="11"/>
        <color indexed="8"/>
        <rFont val="Calibri"/>
        <family val="2"/>
      </rPr>
      <t>Përpunimi dhe Analiza</t>
    </r>
    <r>
      <rPr>
        <sz val="11"/>
        <color theme="1"/>
        <rFont val="Calibri"/>
        <family val="2"/>
      </rPr>
      <t xml:space="preserve">: OpenData.al </t>
    </r>
  </si>
  <si>
    <r>
      <rPr>
        <b/>
        <sz val="11"/>
        <color indexed="8"/>
        <rFont val="Calibri"/>
        <family val="2"/>
      </rPr>
      <t>Burimi:</t>
    </r>
    <r>
      <rPr>
        <sz val="11"/>
        <color theme="1"/>
        <rFont val="Calibri"/>
        <family val="2"/>
      </rPr>
      <t xml:space="preserve"> Raporti MFE, Zbatimi i Buxhetit Mes Vitit 2020, Tabela nr. 19 "</t>
    </r>
    <r>
      <rPr>
        <i/>
        <sz val="11"/>
        <color indexed="8"/>
        <rFont val="Calibri"/>
        <family val="2"/>
      </rPr>
      <t xml:space="preserve">Detyrime për Vendime të Arbitrazhit Ndërkombëtar"  </t>
    </r>
  </si>
  <si>
    <t>Greqi.
Shoqeria “J&amp;P Avax s.a shoqëri e formuar dhe regjistruar sipas ligjit Grek</t>
  </si>
  <si>
    <t>J&amp;P AVAX s.a</t>
  </si>
  <si>
    <t>16.09.2014 dhe 14.01.2015</t>
  </si>
  <si>
    <t xml:space="preserve">Dhoma Ndёrkombёtare e Tregtisё, ICC Arbitrazh, Paris </t>
  </si>
  <si>
    <t>TIA sh.p.k (Detyrim i përbashkët me MIE)
Nga Avokatura e Shtetit nё datё 19.04.2019, ёshtё shpallur thirrja pёr sigurimin e konsulencës së huaj me qëllim mbrojtjen e interesave të shtetit Shqiptar, në kushtet e negocimit apo rishikimit të mundshëm të Marrëveshjes së Koncesionit të lidhur me Tirana International Airport SH.P.K., për Aeroportin Ndërkombëtar “Nënë Tereza” Rinas, Tiranë.</t>
  </si>
  <si>
    <t>Nё Raportin e Mes-Vitit tё Zbatimit tё Buxhetit 2020 njihet si detyrim arbitrazhi pёr shtetin shqiptar, rasti i Portit  Karpen "HFW" LLC (Detyrimi i përbashkët i MFE me MIE).
Me Ligjin Nr. 77/2016  për “Përcaktimin e Proçedurёs së vecantë për negocimin dhe lidhjen e kontratës me objekt, projektimin, ndërtimin, operimin, mirëmbajtjen dhe menaxhimin e portit të Karpenit, zonës mbështetëse të portit dhe asaj ekonomike, ndërmjet shtetit Shqiptar dhe kompanisë “Star Bridge Port Developments Limited”, u parashikua ndërtimi i një porti me thellësi të madhe në zonën e Karpen, Kavajë, të ambienteve mbështetëse të portit, të shoqëruar me një zonë të lirë tregtare, si dhe ndërtimin e një terminali rigazifikimi të gazit natyror të lëngshëm (LNG) dhe një centrali për prodhim energjie. Ky ligj ёshtё publikuar nё Fletoren Zyrtare nr.154, datё 16.08.2016.  
Mё pas, nё 23.09.2016 Avokatura e Shtetit shpalli thirrjen me objekt ftesё pёr  Asistencё tё Komisionit të Negocimit të Kontratës, në zhvillimin e procesit të negocimit të propozimit të paraqitur dhe lidhjes së kontratës me objekt projektimin, ndërtimin, operimin, mirëmbajtjen dhe menaxhimin e portit të Karpenit, zonës mbështetëse të portit dhe asaj ekonomike, ndërmjet shtetit Shqiptar dhe shoqërisë “Star Bridge Port Developments Limited”.</t>
  </si>
  <si>
    <r>
      <rPr>
        <b/>
        <sz val="10"/>
        <color indexed="8"/>
        <rFont val="Calibri"/>
        <family val="2"/>
      </rPr>
      <t>Kosovё</t>
    </r>
    <r>
      <rPr>
        <sz val="10"/>
        <color indexed="8"/>
        <rFont val="Calibri"/>
        <family val="2"/>
      </rPr>
      <t xml:space="preserve">
SAFA sh.p.k, me nr.fiskal 600964424, dhe numёr identifikues 810971201. Objekti I shoqёrisё ёshtё  tregtia me pakicë e karburantit për automjete në dyqane të specializuar dhe  Tregtia me pakicë e pjesëve dhe aksesorëve të automjeteve</t>
    </r>
  </si>
  <si>
    <r>
      <rPr>
        <b/>
        <sz val="10"/>
        <color indexed="8"/>
        <rFont val="Calibri"/>
        <family val="2"/>
      </rPr>
      <t>Burimi:</t>
    </r>
    <r>
      <rPr>
        <sz val="10"/>
        <color indexed="8"/>
        <rFont val="Calibri"/>
        <family val="2"/>
      </rPr>
      <t xml:space="preserve"> Ministria e Financave dhe Ekonomisë, Raportet e Mes-Vitit mbi Zbatimin e Buxhetit 2019 dhe 2020 
https://www.financa.gov.al/buxheti-2020/
https://www.financa.gov.al/buxheti-2019/
Qendra Ndёrkombёtare pёr Zgjidhjen e Mosmarrёveshjeve tё Investimeve (ICSID) https://icsid.worldbank.org/cases/case-database
https://jusmundi.com/en/document/decision/en-hydro-s-r-l-and-others-v-republic-of-albania-award-wednesday-24th-april-2019
https://jusmundi.com/en/document/decision/en-anglo-adriatic-group-limited-v-republic-of-albania-none-currently-available-friday-17th-february-2017</t>
    </r>
  </si>
  <si>
    <t xml:space="preserve">Burimi: Qendra Ndёrkombёtare pёr Zgjidhjen e Mosmarrёveshjeve tё Investimeve (ICSID) https://icsid.worldbank.org/cases/case-database
https://icsid.worldbank.org/cases/case-database/case-detail?CaseNo=ARB/20/3
https://icsid.ёorldbank.org/cases/case-database/case-detail?CaseNo=ARB/20/54
https://www.iareporter.com/arbitration-cases/costruzioni-dondi-kubota-co-v-albania/
Raporti i KLSH: "Mbi Zbatimin e Buxhetit te Shtetit 2018" http://www.klsh.org.al/web/rzb_2018_pdf_final_min_5069.pdf
</t>
  </si>
  <si>
    <t>Vendim Gjyqёsor Arbitrazh Ndёrkombёtar nё favor tё Investitorit, por vlera e kompensimit ende nuk ёshtё njohur si detyrim nga Shteti Shqiptar.</t>
  </si>
  <si>
    <r>
      <t>Detyrime FAKT sipas Mandatit Qeveris</t>
    </r>
    <r>
      <rPr>
        <b/>
        <sz val="11"/>
        <color indexed="8"/>
        <rFont val="Calibri"/>
        <family val="2"/>
      </rPr>
      <t>ё</t>
    </r>
    <r>
      <rPr>
        <b/>
        <sz val="11"/>
        <color indexed="8"/>
        <rFont val="Calibri"/>
        <family val="2"/>
      </rPr>
      <t>s</t>
    </r>
  </si>
  <si>
    <t>Nr. vendimesh Arbitrazh</t>
  </si>
  <si>
    <r>
      <t xml:space="preserve">Statusi i </t>
    </r>
    <r>
      <rPr>
        <sz val="11"/>
        <color indexed="9"/>
        <rFont val="Calibri"/>
        <family val="2"/>
      </rPr>
      <t>ҫeshtjes</t>
    </r>
  </si>
  <si>
    <t>Nё favor tё palёs private</t>
  </si>
  <si>
    <r>
      <t xml:space="preserve">Statusi i </t>
    </r>
    <r>
      <rPr>
        <sz val="11"/>
        <color indexed="8"/>
        <rFont val="Calibri"/>
        <family val="2"/>
      </rPr>
      <t>ҫeshtjes</t>
    </r>
  </si>
  <si>
    <t>Përshkrimi i ҫeshtjes së Arbitrazhit</t>
  </si>
  <si>
    <t xml:space="preserve">Nё datё 23 Shtator 2020 kompania Durrёs Kurum Shipping dhe tё tjerё ka regjiistruar në ICSID kërkesën për arbitrazh ndaj shtetit shqiptar, pёr shkak tё prishjes sё njёanshme tё kontratёs sё koncesionit "Pёr Menaxhimin, opeimin, mirёmbajtjen dhe pёrmirёsimin teknik tё terminalit tё kontenjerёve nё Portin e Durrёsit" si dhe pёr shkak tё marrjes sё aseteve tё terminalit nga Autoriteti Portual i Durrёsit. 
Kontrata e koncesionit  "Pёr Menaxhimin, opeimin, mirёmbajtjen dhe pёrmirёsimin teknik tё terminalit tё kontenjerёve nё Portin e Durrёsit" është lidhur në 22.06.2011 me afat 35-vjeçar dhe me vlerë investimi 32.500.000 $, nga Ministria e Punëve Publike dhe Transportit (sot MIE) dhe shoqëria koncesionare Durres Conteiner Terminal (me zotërues 99.9% të DURRES KURUM SHIPPING.
Më datë 12.02.2019, Gjykata Administrative e Apelit la në fuqi vendimin nr. 965 (80-2017-998), datë 13.03.2017, të Gjykatës Administrative të Shkallës së Parë, Tiranë, per zgjidhjen e kontrates "Pёr Menaxhimin, opeimin, mirёmbajtjen dhe pёrmirёsimin teknik tё terminalit tё kontenjerёve nё Portin e Durrёsit"  për shkak të mospërmbushjes nga ana e koncensionarit të detyrimeve që lindin nga kjo kontratë koncensionare si dhe përcaktimin e shumës së dëmshpërblimit përkatës.
Sipas tё dhёnave tё publikuara nga ICSID, shuma e kompensimit e pretenduar nga kjo kompani ёshtё nё vlerёn 100 000 000 Euro. </t>
  </si>
  <si>
    <t>Arka Energy B.V-një shoqëri hollandeze, e regjistruar sipas legjislacionit hollandez pranë regjistrit tregëtar hollandez me numër RSIN 860015889, në datë 07.05.2019, me adresë Keizersgracht 391 A, 1016EJ Amsterdam.
 “Akerni Solar” shpk ( NIPT L91723020L ): Shoqëria ka si objekt veprimtarie aktivitetin në përputhje me Marrëveshjen për Zhvillimin e Projektit për projektimin, financimin, ndërtimin, operimin, mirëmbajtjen dhe transferimin e impiantit fotovoltaik në Zonën e Akernisë (Vlorë) në Republiken Shqipërisë për prodhimin dhe shitjen e energjisë elektrike.</t>
  </si>
  <si>
    <r>
      <rPr>
        <b/>
        <sz val="9"/>
        <color indexed="8"/>
        <rFont val="Calibri"/>
        <family val="2"/>
      </rPr>
      <t>Përpunimi dhe Analiza:</t>
    </r>
    <r>
      <rPr>
        <sz val="9"/>
        <color indexed="8"/>
        <rFont val="Calibri"/>
        <family val="2"/>
      </rPr>
      <t xml:space="preserve"> OpenData.al </t>
    </r>
  </si>
  <si>
    <r>
      <rPr>
        <b/>
        <sz val="9"/>
        <color indexed="8"/>
        <rFont val="Calibri"/>
        <family val="2"/>
      </rPr>
      <t>Burimi:</t>
    </r>
    <r>
      <rPr>
        <sz val="9"/>
        <color indexed="8"/>
        <rFont val="Calibri"/>
        <family val="2"/>
      </rPr>
      <t xml:space="preserve"> Ministria e Financave dhe Ekonomisë, Raportet e Mes-Vitit mbi Zbatimin e Buxhetit 2019 dhe 2020 
https://www.financa.gov.al/buxheti-2020/
https://www.financa.gov.al/buxheti-2019/
Qendra Ndёrkombёtare pёr Zgjidhjen e Mosmarrёveshjeve tё Investimeve (ICSID) 
https://icsid.worldbank.org/cases/case-database</t>
    </r>
  </si>
  <si>
    <r>
      <t>***Raporti i Mes-Vitit mbi Zbatimin e Buxhetit është dokument zyrtar i publikuar nga Ministria e Financave dhe Ekonomisë në faqen zyrtare të saj, tek Seksioni "Buxheti ne vite". https://www.financa.gov.al/buxheti-ne-vite/
Ky raport hartohet në përputhje me ligjin nr.57 date 02.06.2016 “PËR DISA NDRYSHIME DHE SHTESA NË LIGJIN NR. 9936 DATË 26.6.2008 “PËR MENAXHIMIN E SISTEMIT BUXHETOR NË REPUBLIKËN E SHQIPËRISË”, TË NDRYSHUAR” ,  ku në nenin 46 "Rishikimi i zbatimit të Buxhetit" përcaktohet:
"</t>
    </r>
    <r>
      <rPr>
        <i/>
        <sz val="9"/>
        <color indexed="8"/>
        <rFont val="Calibri"/>
        <family val="2"/>
      </rPr>
      <t>Në muajin Qershor të çdo viti, por jo më vonë se dita e paraqitjes së programit buxhetor afatmesëm në Këshillin e Ministrave, Ministri i Financave paraqet përpara Këshillit të Ministrave programin buxhetor afatmesëm dhe një raport për zbatimin e buxhetit të vitit në vazhdim, i cili publikohet. Ky raport  përmban:
 a) një vlerësim të përgjithshëm të situatës ekonomike të vendit, të treguesve makroekonomikë, fiskalë dhe buxhetorë për periudhën 5-mujore të vitit korrent;
 b) një vlerësim të pritshëm të treguesve makroekonomikë, fiskalë dhe buxhetorë deri në fund të vitit korrent;
 c) masat që parashikohen të ndërmerren nga Qeveria, me qëllim që treguesit të realizohen sipas parashikimeve; 
 ç)  propozimin e Ministrit të Financave për rishikimin apo jo të buxhetit.</t>
    </r>
    <r>
      <rPr>
        <sz val="9"/>
        <color indexed="8"/>
        <rFont val="Calibri"/>
        <family val="2"/>
      </rPr>
      <t xml:space="preserve"> "
</t>
    </r>
  </si>
  <si>
    <t>Midis Ministrisë së Punëve Publike, Transportit dhe Telekomunikacionit sot Ministria  Transportit dhe Telekomunikacionit të Republikës së Shqipërisë dhe shoqerise “J&amp;P Avax s.a(shoqeri e te drejtes greke), është  lidhur në datë 22.05.2005 kontrata (C-006) për 
ndërtimin e segmentit rrugor Gjirokastër-Tepelenë pjesë e korridoritveri-jug. Gjatë zbatimit të kontratës ndërmjet palëve kaë lindur mosmarrëveshje të cilat nuk janë zgjidhur me mirekuptim, ku për zgjidhjen e të cilave shoqëria ka paraqitur kërkesë për arbitrazh përpara GJykatës ndërkombëtare të Arbtitrazhit të Dhomës Ndërkombëtare të Tregtisë.</t>
  </si>
  <si>
    <r>
      <rPr>
        <b/>
        <sz val="10"/>
        <color indexed="8"/>
        <rFont val="Calibri"/>
        <family val="2"/>
      </rPr>
      <t xml:space="preserve">Burimi: </t>
    </r>
    <r>
      <rPr>
        <sz val="10"/>
        <color indexed="8"/>
        <rFont val="Calibri"/>
        <family val="2"/>
      </rPr>
      <t xml:space="preserve">Qendra Ndёrkombёtare pёr Zgjidhjen e Mosmarrёveshjeve tё Investimeve (ICSID) https://icsid.worldbank.org/cases/case-database
https://jusmundi.com/en/document/decision/en-1-the-joint-venture-jv-copri-construction-enterprises-w-l-l-aktor-technical-societe-anonyme-2-copri-construction-enterprises-w-l-l-3-aktor-s-a-v-albanian-road-authority-under-the-authority-of-the-ministry-of-public-works-and-transport-final-award-tuesday-1st-september2020?su=%2Fen%2Fsearch%3Fquery%3DJv%2520Copri%26page%3D1%26lang%3Den&amp;form[search_phrase][0]=Copri&amp;form[search_phrase][1]=JV&amp;ëord[0]=Copri&amp;ëord[1]=JV
</t>
    </r>
  </si>
  <si>
    <t>Vlera Totale e Arbitrazhit e njohur nga MFE wshtw  4,214,402 Euro. Vendimi final përcakton:
-Detyrimin e të paditurit ti paguajë paditësit shumën 916,838.98 Euro plus interesa në normën e BQE plus 3.5% nga data 1 dhjetor 2006 deri në datën e pagimit të plotë.
-Detyrimin e të paditurit ti paguajë paditësit shumën 2,242,078 Euro plus interesa në normën e BQE plus 3.5% nga data 7 Qershor 2008 deri në datën e pagimit të plotë.
-Shpenzime dhe  tarifa ligjore 250 Euro plus interesa në normën e BQE plus 3.5% nga data e dhënies së këtij vendimi.
-Depozitën e ICC në shumën 87,010 USDplus interesa në normën e BQE plus 3.5% nga data e dhënies së këtij vendimi
-Përsa i përket pagesës zëvëndësuese të 50% të depozitës së ICC të bërë nga paditësi i 
padituri do ti paguaj paditësit interesa mbi 255.000 USD nga data 29.05.2013 deri në datën e 
këtij vendimi dhe për 190.000 USD nga data 12.03.2014 deri në datën e këtij vendimi në 
normën eBQE plus 3,5 %.</t>
  </si>
  <si>
    <t>Tirana International Airport sh.p.k
NIPT:K51612012D
Për më shumë: http://opencorporates.al/en/nipt/K51612012D</t>
  </si>
  <si>
    <t xml:space="preserve">Star Bridge Port Developments Limited, njё shoqёri e themeluar nё pёrputhje me Legjislacionin Britanik me nr.regjistrimi 7760856 dhe me adresё 16a Regent Road, Cheshire, WA14 IRP.
Star Bridge Port Developments (ALBANIA)  regjistruar nё QKB me NIPT L71621013N. Kjo shoqёri ёshtё themeluar nga tre ortakё: Star Bridge Port  Developments Limited, GL2 Albania me NIPT L018020341, dhe Z. Arjan Stajka, person fizik, shtesas shqiptar. </t>
  </si>
  <si>
    <t>Burimi: Ministria e Financave dhe Ekonomisë, Raportet e Mes-Vitit mbi Zbatimin e Buxhetit 2019 dhe 2020 
https://www.financa.gov.al/buxheti-2020/
https://www.financa.gov.al/buxheti-2019/
Qendra Ndёrkombёtare pёr Zgjidhjen e Mosmarrёveshjeve tё Investimeve (ICSID) 
https://icsid.worldbank.org/cases/case-database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</si>
</sst>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s>
  <fonts count="62">
    <font>
      <sz val="11"/>
      <color theme="1"/>
      <name val="Calibri"/>
      <family val="2"/>
    </font>
    <font>
      <sz val="11"/>
      <color indexed="8"/>
      <name val="Calibri"/>
      <family val="2"/>
    </font>
    <font>
      <b/>
      <sz val="11"/>
      <color indexed="8"/>
      <name val="Calibri"/>
      <family val="2"/>
    </font>
    <font>
      <sz val="10"/>
      <color indexed="8"/>
      <name val="Calibri"/>
      <family val="2"/>
    </font>
    <font>
      <b/>
      <sz val="10"/>
      <color indexed="8"/>
      <name val="Calibri"/>
      <family val="2"/>
    </font>
    <font>
      <b/>
      <sz val="11"/>
      <color indexed="9"/>
      <name val="Calibri"/>
      <family val="2"/>
    </font>
    <font>
      <b/>
      <sz val="10"/>
      <name val="Calibri"/>
      <family val="2"/>
    </font>
    <font>
      <sz val="9"/>
      <name val="Tahoma"/>
      <family val="2"/>
    </font>
    <font>
      <b/>
      <sz val="9"/>
      <name val="Tahoma"/>
      <family val="2"/>
    </font>
    <font>
      <b/>
      <sz val="10"/>
      <color indexed="10"/>
      <name val="Calibri"/>
      <family val="2"/>
    </font>
    <font>
      <b/>
      <sz val="9"/>
      <color indexed="8"/>
      <name val="Calibri"/>
      <family val="2"/>
    </font>
    <font>
      <i/>
      <sz val="11"/>
      <color indexed="8"/>
      <name val="Calibri"/>
      <family val="2"/>
    </font>
    <font>
      <sz val="9"/>
      <color indexed="8"/>
      <name val="Calibri"/>
      <family val="2"/>
    </font>
    <font>
      <i/>
      <sz val="9"/>
      <color indexed="8"/>
      <name val="Calibri"/>
      <family val="2"/>
    </font>
    <font>
      <sz val="11"/>
      <color indexed="9"/>
      <name val="Calibri"/>
      <family val="2"/>
    </font>
    <font>
      <b/>
      <sz val="10.5"/>
      <color indexed="9"/>
      <name val="Calibri"/>
      <family val="0"/>
    </font>
    <font>
      <b/>
      <sz val="9"/>
      <color indexed="10"/>
      <name val="Calibri"/>
      <family val="0"/>
    </font>
    <font>
      <sz val="9"/>
      <color indexed="63"/>
      <name val="Calibri"/>
      <family val="0"/>
    </font>
    <font>
      <b/>
      <sz val="9"/>
      <color indexed="63"/>
      <name val="Calibri"/>
      <family val="0"/>
    </font>
    <font>
      <sz val="11"/>
      <color indexed="20"/>
      <name val="Calibri"/>
      <family val="2"/>
    </font>
    <font>
      <b/>
      <sz val="11"/>
      <color indexed="52"/>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b/>
      <sz val="12"/>
      <color indexed="63"/>
      <name val="Times New Roman"/>
      <family val="1"/>
    </font>
    <font>
      <b/>
      <sz val="10"/>
      <color indexed="9"/>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b/>
      <sz val="12"/>
      <color rgb="FF1D2228"/>
      <name val="Times New Roman"/>
      <family val="1"/>
    </font>
    <font>
      <b/>
      <sz val="10"/>
      <color theme="1"/>
      <name val="Calibri"/>
      <family val="2"/>
    </font>
    <font>
      <sz val="9"/>
      <color theme="1"/>
      <name val="Calibri"/>
      <family val="2"/>
    </font>
    <font>
      <b/>
      <sz val="10"/>
      <color theme="0"/>
      <name val="Calibri"/>
      <family val="2"/>
    </font>
    <font>
      <b/>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color theme="8"/>
      </top>
      <bottom style="thin"/>
    </border>
    <border>
      <left style="thin"/>
      <right style="thin"/>
      <top style="thin"/>
      <bottom/>
    </border>
    <border>
      <left/>
      <right style="thin"/>
      <top style="thin"/>
      <bottom style="thin"/>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style="thin">
        <color theme="1"/>
      </right>
      <top style="thin">
        <color theme="1"/>
      </top>
      <bottom>
        <color indexed="63"/>
      </bottom>
    </border>
    <border>
      <left style="thin">
        <color theme="1"/>
      </left>
      <right style="thin">
        <color theme="1"/>
      </right>
      <top style="thin">
        <color theme="1"/>
      </top>
      <bottom>
        <color indexed="63"/>
      </bottom>
    </border>
    <border>
      <left style="thin">
        <color theme="1"/>
      </left>
      <right>
        <color indexed="63"/>
      </right>
      <top style="thin">
        <color theme="1"/>
      </top>
      <bottom>
        <color indexed="63"/>
      </bottom>
    </border>
    <border>
      <left style="thin"/>
      <right/>
      <top style="thin"/>
      <bottom style="thin"/>
    </border>
    <border>
      <left/>
      <right/>
      <top style="thin"/>
      <bottom style="thin"/>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2">
    <xf numFmtId="0" fontId="0" fillId="0" borderId="0" xfId="0" applyFont="1" applyAlignment="1">
      <alignment/>
    </xf>
    <xf numFmtId="0" fontId="53" fillId="0" borderId="0" xfId="0" applyFont="1" applyAlignment="1">
      <alignment/>
    </xf>
    <xf numFmtId="0" fontId="55" fillId="0" borderId="0" xfId="0" applyFont="1" applyAlignment="1">
      <alignment vertical="top" wrapText="1"/>
    </xf>
    <xf numFmtId="0" fontId="0" fillId="0" borderId="10" xfId="0" applyBorder="1" applyAlignment="1">
      <alignment/>
    </xf>
    <xf numFmtId="0" fontId="0" fillId="0" borderId="10" xfId="0" applyBorder="1" applyAlignment="1">
      <alignment vertical="top" wrapText="1"/>
    </xf>
    <xf numFmtId="0" fontId="0" fillId="0" borderId="0" xfId="0" applyAlignment="1">
      <alignment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56" fillId="0" borderId="0" xfId="0" applyFont="1" applyAlignment="1">
      <alignment/>
    </xf>
    <xf numFmtId="0" fontId="55" fillId="0" borderId="12" xfId="0" applyFont="1" applyBorder="1" applyAlignment="1">
      <alignment horizontal="left" vertical="top" wrapText="1"/>
    </xf>
    <xf numFmtId="0" fontId="55" fillId="0" borderId="13" xfId="0" applyFont="1" applyBorder="1" applyAlignment="1">
      <alignment horizontal="left" vertical="top" wrapText="1"/>
    </xf>
    <xf numFmtId="0" fontId="55" fillId="0" borderId="11" xfId="0" applyFont="1" applyBorder="1" applyAlignment="1">
      <alignment horizontal="center" vertical="center" wrapText="1"/>
    </xf>
    <xf numFmtId="0" fontId="55" fillId="0" borderId="0" xfId="0" applyFont="1" applyAlignment="1">
      <alignment horizontal="left" vertical="top"/>
    </xf>
    <xf numFmtId="0" fontId="55" fillId="0" borderId="10" xfId="0" applyFont="1" applyBorder="1" applyAlignment="1">
      <alignment horizontal="left" vertical="top" wrapText="1"/>
    </xf>
    <xf numFmtId="0" fontId="55" fillId="0" borderId="12" xfId="0" applyFont="1" applyBorder="1" applyAlignment="1">
      <alignment horizontal="left" vertical="top"/>
    </xf>
    <xf numFmtId="0" fontId="55" fillId="0" borderId="13" xfId="0" applyFont="1" applyBorder="1" applyAlignment="1">
      <alignment horizontal="left" vertical="top"/>
    </xf>
    <xf numFmtId="0" fontId="55" fillId="0" borderId="12" xfId="0" applyFont="1" applyBorder="1" applyAlignment="1">
      <alignment horizontal="center" vertical="center" wrapText="1"/>
    </xf>
    <xf numFmtId="3" fontId="55" fillId="0" borderId="13" xfId="0" applyNumberFormat="1" applyFont="1" applyBorder="1" applyAlignment="1">
      <alignment horizontal="center" vertical="top"/>
    </xf>
    <xf numFmtId="43" fontId="55" fillId="0" borderId="13" xfId="42" applyNumberFormat="1" applyFont="1" applyBorder="1" applyAlignment="1">
      <alignment horizontal="center" vertical="top"/>
    </xf>
    <xf numFmtId="165" fontId="57" fillId="5" borderId="10" xfId="42" applyNumberFormat="1" applyFont="1" applyFill="1" applyBorder="1" applyAlignment="1">
      <alignment horizontal="center" vertical="top"/>
    </xf>
    <xf numFmtId="0" fontId="57" fillId="0" borderId="12" xfId="0" applyFont="1" applyBorder="1" applyAlignment="1">
      <alignment horizontal="center" vertical="center" wrapText="1"/>
    </xf>
    <xf numFmtId="3" fontId="55" fillId="0" borderId="12" xfId="0" applyNumberFormat="1" applyFont="1" applyBorder="1" applyAlignment="1">
      <alignment horizontal="left" vertical="top" wrapText="1"/>
    </xf>
    <xf numFmtId="3" fontId="55" fillId="0" borderId="13" xfId="0" applyNumberFormat="1" applyFont="1" applyBorder="1" applyAlignment="1">
      <alignment horizontal="left" vertical="top" wrapText="1"/>
    </xf>
    <xf numFmtId="165" fontId="0" fillId="0" borderId="0" xfId="0" applyNumberFormat="1" applyAlignment="1">
      <alignment/>
    </xf>
    <xf numFmtId="165" fontId="57" fillId="2" borderId="13" xfId="42" applyNumberFormat="1" applyFont="1" applyFill="1" applyBorder="1" applyAlignment="1">
      <alignment horizontal="center" vertical="top"/>
    </xf>
    <xf numFmtId="0" fontId="58" fillId="0" borderId="0" xfId="0" applyFont="1" applyAlignment="1">
      <alignment horizontal="left" vertical="center"/>
    </xf>
    <xf numFmtId="0" fontId="0" fillId="0" borderId="10" xfId="0" applyBorder="1" applyAlignment="1">
      <alignment horizontal="right" vertical="top"/>
    </xf>
    <xf numFmtId="0" fontId="40" fillId="33" borderId="14"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5" fillId="0" borderId="10" xfId="0" applyFont="1" applyBorder="1" applyAlignment="1">
      <alignment vertical="top" wrapText="1"/>
    </xf>
    <xf numFmtId="0" fontId="55" fillId="0" borderId="10" xfId="0" applyFont="1" applyBorder="1" applyAlignment="1">
      <alignment vertical="center"/>
    </xf>
    <xf numFmtId="165" fontId="57" fillId="5" borderId="10" xfId="42" applyNumberFormat="1" applyFont="1" applyFill="1" applyBorder="1" applyAlignment="1">
      <alignment horizontal="center" vertical="center"/>
    </xf>
    <xf numFmtId="43" fontId="55" fillId="0" borderId="12" xfId="42" applyFont="1" applyBorder="1" applyAlignment="1">
      <alignment horizontal="center" vertical="center"/>
    </xf>
    <xf numFmtId="3" fontId="55" fillId="0" borderId="12" xfId="0" applyNumberFormat="1" applyFont="1" applyBorder="1" applyAlignment="1">
      <alignment horizontal="center" vertical="center"/>
    </xf>
    <xf numFmtId="165" fontId="57" fillId="2" borderId="12" xfId="42" applyNumberFormat="1" applyFont="1" applyFill="1" applyBorder="1" applyAlignment="1">
      <alignment horizontal="center" vertical="center"/>
    </xf>
    <xf numFmtId="0" fontId="55" fillId="0" borderId="10" xfId="0" applyFont="1" applyBorder="1" applyAlignment="1">
      <alignment horizontal="center" vertical="center"/>
    </xf>
    <xf numFmtId="3" fontId="55" fillId="0" borderId="10" xfId="0" applyNumberFormat="1" applyFont="1" applyBorder="1" applyAlignment="1">
      <alignment horizontal="center" vertical="center"/>
    </xf>
    <xf numFmtId="43" fontId="0" fillId="0" borderId="10" xfId="42" applyFont="1" applyBorder="1" applyAlignment="1">
      <alignment horizontal="center" vertical="center"/>
    </xf>
    <xf numFmtId="3" fontId="58" fillId="0" borderId="0" xfId="0" applyNumberFormat="1" applyFont="1" applyAlignment="1">
      <alignment horizontal="center" vertical="center"/>
    </xf>
    <xf numFmtId="165" fontId="60" fillId="5" borderId="10" xfId="42" applyNumberFormat="1" applyFont="1" applyFill="1" applyBorder="1" applyAlignment="1">
      <alignment horizontal="center" vertical="center"/>
    </xf>
    <xf numFmtId="165" fontId="53" fillId="0" borderId="10" xfId="42" applyNumberFormat="1" applyFont="1" applyBorder="1" applyAlignment="1">
      <alignment horizontal="center" vertical="center"/>
    </xf>
    <xf numFmtId="165" fontId="57" fillId="2" borderId="10" xfId="42" applyNumberFormat="1" applyFont="1" applyFill="1" applyBorder="1" applyAlignment="1">
      <alignment horizontal="center" vertical="center"/>
    </xf>
    <xf numFmtId="165" fontId="53" fillId="14" borderId="10" xfId="42" applyNumberFormat="1" applyFont="1" applyFill="1" applyBorder="1" applyAlignment="1">
      <alignment horizontal="center" vertical="center"/>
    </xf>
    <xf numFmtId="165" fontId="53" fillId="17" borderId="10" xfId="42" applyNumberFormat="1" applyFont="1" applyFill="1" applyBorder="1" applyAlignment="1">
      <alignment horizontal="center" vertical="center"/>
    </xf>
    <xf numFmtId="0" fontId="55" fillId="0" borderId="10" xfId="0" applyFont="1" applyBorder="1" applyAlignment="1">
      <alignment vertical="center" wrapText="1"/>
    </xf>
    <xf numFmtId="3" fontId="55" fillId="0" borderId="10" xfId="0" applyNumberFormat="1" applyFont="1" applyBorder="1" applyAlignment="1">
      <alignment horizontal="left" vertical="top" wrapText="1"/>
    </xf>
    <xf numFmtId="165" fontId="53" fillId="5" borderId="15" xfId="42" applyNumberFormat="1" applyFont="1" applyFill="1" applyBorder="1" applyAlignment="1">
      <alignment/>
    </xf>
    <xf numFmtId="0" fontId="53" fillId="0" borderId="0" xfId="0" applyFont="1" applyFill="1" applyBorder="1" applyAlignment="1">
      <alignment horizontal="center"/>
    </xf>
    <xf numFmtId="165" fontId="53" fillId="0" borderId="0" xfId="42" applyNumberFormat="1" applyFon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55" fillId="0" borderId="14" xfId="0" applyFont="1" applyBorder="1" applyAlignment="1">
      <alignment horizontal="left" vertical="top" wrapText="1"/>
    </xf>
    <xf numFmtId="0" fontId="55" fillId="0" borderId="14" xfId="0" applyFont="1" applyBorder="1" applyAlignment="1">
      <alignment vertical="top" wrapText="1"/>
    </xf>
    <xf numFmtId="3" fontId="55" fillId="0" borderId="14" xfId="0" applyNumberFormat="1" applyFont="1" applyBorder="1" applyAlignment="1">
      <alignment horizontal="left" vertical="top" wrapText="1"/>
    </xf>
    <xf numFmtId="0" fontId="0" fillId="0" borderId="14" xfId="0" applyBorder="1" applyAlignment="1">
      <alignment horizontal="right" vertical="top"/>
    </xf>
    <xf numFmtId="0" fontId="0" fillId="0" borderId="14" xfId="0" applyBorder="1" applyAlignment="1">
      <alignment vertical="top" wrapText="1"/>
    </xf>
    <xf numFmtId="165" fontId="53" fillId="2" borderId="10" xfId="0" applyNumberFormat="1" applyFont="1" applyFill="1" applyBorder="1" applyAlignment="1">
      <alignment horizontal="center" vertical="center"/>
    </xf>
    <xf numFmtId="165" fontId="60" fillId="2" borderId="10" xfId="0" applyNumberFormat="1" applyFont="1" applyFill="1" applyBorder="1" applyAlignment="1">
      <alignment horizontal="center" vertical="center"/>
    </xf>
    <xf numFmtId="0" fontId="55" fillId="0" borderId="12" xfId="0" applyFont="1" applyBorder="1" applyAlignment="1">
      <alignment horizontal="left" vertical="center" wrapText="1"/>
    </xf>
    <xf numFmtId="0" fontId="57" fillId="8" borderId="10" xfId="0" applyFont="1" applyFill="1" applyBorder="1" applyAlignment="1">
      <alignment horizontal="left" vertical="top" wrapText="1"/>
    </xf>
    <xf numFmtId="0" fontId="57" fillId="8" borderId="10" xfId="0" applyFont="1" applyFill="1" applyBorder="1" applyAlignment="1">
      <alignment horizontal="left" vertical="center" wrapText="1"/>
    </xf>
    <xf numFmtId="0" fontId="57" fillId="8" borderId="10" xfId="0" applyFont="1" applyFill="1" applyBorder="1" applyAlignment="1">
      <alignment vertical="center" wrapText="1"/>
    </xf>
    <xf numFmtId="0" fontId="55" fillId="0" borderId="0" xfId="0" applyFont="1" applyAlignment="1">
      <alignment/>
    </xf>
    <xf numFmtId="0" fontId="57" fillId="8" borderId="14" xfId="0" applyFont="1" applyFill="1" applyBorder="1" applyAlignment="1">
      <alignment horizontal="left" vertical="top" wrapText="1"/>
    </xf>
    <xf numFmtId="0" fontId="55" fillId="0" borderId="10" xfId="0" applyFont="1" applyBorder="1" applyAlignment="1">
      <alignment vertical="top"/>
    </xf>
    <xf numFmtId="0" fontId="55" fillId="0" borderId="10" xfId="0" applyFont="1" applyBorder="1" applyAlignment="1">
      <alignment horizontal="left" vertical="top"/>
    </xf>
    <xf numFmtId="0" fontId="53" fillId="34" borderId="0" xfId="0" applyFont="1" applyFill="1" applyAlignment="1">
      <alignment/>
    </xf>
    <xf numFmtId="0" fontId="36" fillId="0" borderId="10" xfId="0" applyFont="1" applyBorder="1" applyAlignment="1">
      <alignment horizontal="left" vertical="top" wrapText="1"/>
    </xf>
    <xf numFmtId="0" fontId="0" fillId="0" borderId="10" xfId="0" applyBorder="1" applyAlignment="1">
      <alignment horizontal="center" vertical="center" wrapText="1"/>
    </xf>
    <xf numFmtId="0" fontId="0" fillId="34" borderId="0" xfId="0" applyFill="1" applyAlignment="1">
      <alignment/>
    </xf>
    <xf numFmtId="0" fontId="0" fillId="0" borderId="10" xfId="0" applyBorder="1" applyAlignment="1">
      <alignment horizontal="center" vertical="center"/>
    </xf>
    <xf numFmtId="0" fontId="0" fillId="0" borderId="0" xfId="0" applyAlignment="1">
      <alignment horizontal="center" vertical="center"/>
    </xf>
    <xf numFmtId="0" fontId="58" fillId="0" borderId="10" xfId="0" applyFont="1" applyBorder="1" applyAlignment="1">
      <alignment horizontal="center" vertical="center"/>
    </xf>
    <xf numFmtId="0" fontId="55" fillId="0" borderId="12" xfId="0" applyFont="1" applyBorder="1" applyAlignment="1">
      <alignment horizontal="center" vertical="center"/>
    </xf>
    <xf numFmtId="0" fontId="55" fillId="0" borderId="12" xfId="0" applyFont="1" applyBorder="1" applyAlignment="1">
      <alignment horizontal="left" vertical="top" wrapText="1"/>
    </xf>
    <xf numFmtId="43" fontId="55" fillId="0" borderId="10" xfId="42" applyFont="1" applyBorder="1" applyAlignment="1">
      <alignment horizontal="center" vertical="center"/>
    </xf>
    <xf numFmtId="0" fontId="3" fillId="0" borderId="10" xfId="0" applyFont="1" applyBorder="1" applyAlignment="1">
      <alignment vertical="center" wrapText="1"/>
    </xf>
    <xf numFmtId="165" fontId="55" fillId="0" borderId="13" xfId="42" applyNumberFormat="1" applyFont="1" applyBorder="1" applyAlignment="1">
      <alignment horizontal="center" vertical="top"/>
    </xf>
    <xf numFmtId="0" fontId="53" fillId="0" borderId="16" xfId="0" applyFont="1" applyBorder="1" applyAlignment="1">
      <alignment/>
    </xf>
    <xf numFmtId="0" fontId="0" fillId="0" borderId="16" xfId="0" applyBorder="1" applyAlignment="1">
      <alignment/>
    </xf>
    <xf numFmtId="0" fontId="53" fillId="35" borderId="16" xfId="0" applyFont="1" applyFill="1" applyBorder="1" applyAlignment="1">
      <alignment/>
    </xf>
    <xf numFmtId="165" fontId="53" fillId="35" borderId="16" xfId="0" applyNumberFormat="1" applyFont="1" applyFill="1" applyBorder="1" applyAlignment="1">
      <alignment/>
    </xf>
    <xf numFmtId="0" fontId="0" fillId="0" borderId="16" xfId="0" applyFill="1" applyBorder="1" applyAlignment="1">
      <alignment/>
    </xf>
    <xf numFmtId="165" fontId="57" fillId="0" borderId="16" xfId="42" applyNumberFormat="1" applyFont="1" applyFill="1" applyBorder="1" applyAlignment="1">
      <alignment horizontal="center" vertical="center"/>
    </xf>
    <xf numFmtId="0" fontId="58" fillId="5" borderId="16" xfId="0" applyFont="1" applyFill="1" applyBorder="1" applyAlignment="1">
      <alignment vertical="top" wrapText="1"/>
    </xf>
    <xf numFmtId="0" fontId="58" fillId="0" borderId="16" xfId="0" applyFont="1" applyFill="1" applyBorder="1" applyAlignment="1">
      <alignment vertical="top"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Fill="1" applyBorder="1" applyAlignment="1">
      <alignment horizontal="center" vertical="center"/>
    </xf>
    <xf numFmtId="0" fontId="0" fillId="0" borderId="22" xfId="0" applyFill="1" applyBorder="1" applyAlignment="1">
      <alignment horizontal="center" vertical="center" wrapText="1"/>
    </xf>
    <xf numFmtId="0" fontId="0" fillId="0" borderId="23" xfId="0" applyFill="1" applyBorder="1" applyAlignment="1">
      <alignment vertical="center"/>
    </xf>
    <xf numFmtId="0" fontId="55" fillId="0" borderId="24" xfId="0" applyFont="1" applyFill="1" applyBorder="1" applyAlignment="1">
      <alignment horizontal="left" vertical="top" wrapText="1"/>
    </xf>
    <xf numFmtId="165" fontId="55" fillId="0" borderId="25" xfId="42" applyNumberFormat="1" applyFont="1" applyFill="1" applyBorder="1" applyAlignment="1">
      <alignment horizontal="center" vertical="center"/>
    </xf>
    <xf numFmtId="164" fontId="0" fillId="0" borderId="26" xfId="59" applyNumberFormat="1" applyFont="1" applyBorder="1" applyAlignment="1">
      <alignment/>
    </xf>
    <xf numFmtId="0" fontId="55" fillId="0" borderId="24" xfId="0" applyFont="1" applyFill="1" applyBorder="1" applyAlignment="1">
      <alignment wrapText="1"/>
    </xf>
    <xf numFmtId="10" fontId="0" fillId="0" borderId="26" xfId="59" applyNumberFormat="1" applyFont="1" applyBorder="1" applyAlignment="1">
      <alignment/>
    </xf>
    <xf numFmtId="165" fontId="58" fillId="0" borderId="25" xfId="42" applyNumberFormat="1" applyFont="1" applyFill="1" applyBorder="1" applyAlignment="1">
      <alignment horizontal="center" vertical="center"/>
    </xf>
    <xf numFmtId="0" fontId="55" fillId="0" borderId="24" xfId="0" applyFont="1" applyFill="1" applyBorder="1" applyAlignment="1">
      <alignment vertical="center" wrapText="1"/>
    </xf>
    <xf numFmtId="0" fontId="53" fillId="35" borderId="27" xfId="0" applyFont="1" applyFill="1" applyBorder="1" applyAlignment="1">
      <alignment/>
    </xf>
    <xf numFmtId="165" fontId="53" fillId="35" borderId="28" xfId="0" applyNumberFormat="1" applyFont="1" applyFill="1" applyBorder="1" applyAlignment="1">
      <alignment/>
    </xf>
    <xf numFmtId="9" fontId="53" fillId="35" borderId="29" xfId="59" applyFont="1" applyFill="1" applyBorder="1" applyAlignment="1">
      <alignment/>
    </xf>
    <xf numFmtId="0" fontId="0" fillId="0" borderId="25" xfId="0" applyBorder="1" applyAlignment="1">
      <alignment/>
    </xf>
    <xf numFmtId="0" fontId="0" fillId="0" borderId="21" xfId="0" applyFill="1" applyBorder="1" applyAlignment="1">
      <alignment/>
    </xf>
    <xf numFmtId="0" fontId="0" fillId="0" borderId="23" xfId="0" applyFill="1" applyBorder="1" applyAlignment="1">
      <alignment/>
    </xf>
    <xf numFmtId="0" fontId="0" fillId="0" borderId="24" xfId="0" applyFill="1" applyBorder="1" applyAlignment="1">
      <alignment/>
    </xf>
    <xf numFmtId="165" fontId="57" fillId="0" borderId="26" xfId="42" applyNumberFormat="1" applyFont="1" applyFill="1" applyBorder="1" applyAlignment="1">
      <alignment horizontal="center" vertical="center"/>
    </xf>
    <xf numFmtId="0" fontId="57" fillId="5" borderId="24" xfId="0" applyFont="1" applyFill="1" applyBorder="1" applyAlignment="1">
      <alignment horizontal="left" vertical="top" wrapText="1"/>
    </xf>
    <xf numFmtId="165" fontId="57" fillId="5" borderId="26" xfId="42" applyNumberFormat="1" applyFont="1" applyFill="1" applyBorder="1" applyAlignment="1">
      <alignment horizontal="center" vertical="center"/>
    </xf>
    <xf numFmtId="165" fontId="53" fillId="35" borderId="29" xfId="0" applyNumberFormat="1" applyFont="1" applyFill="1" applyBorder="1" applyAlignment="1">
      <alignment/>
    </xf>
    <xf numFmtId="0" fontId="0" fillId="12" borderId="25" xfId="0" applyFill="1" applyBorder="1" applyAlignment="1">
      <alignment/>
    </xf>
    <xf numFmtId="0" fontId="37" fillId="0" borderId="11" xfId="0" applyFont="1" applyBorder="1" applyAlignment="1">
      <alignment horizontal="center" vertical="center" wrapText="1"/>
    </xf>
    <xf numFmtId="0" fontId="58" fillId="0" borderId="16" xfId="0" applyFont="1" applyBorder="1" applyAlignment="1">
      <alignment/>
    </xf>
    <xf numFmtId="0" fontId="58" fillId="7" borderId="0" xfId="0" applyFont="1" applyFill="1" applyAlignment="1">
      <alignment horizontal="left" vertical="top" wrapText="1"/>
    </xf>
    <xf numFmtId="0" fontId="40" fillId="36" borderId="10" xfId="0" applyFont="1" applyFill="1" applyBorder="1" applyAlignment="1">
      <alignment horizontal="center"/>
    </xf>
    <xf numFmtId="0" fontId="53" fillId="5" borderId="30" xfId="0" applyFont="1" applyFill="1" applyBorder="1" applyAlignment="1">
      <alignment horizontal="center"/>
    </xf>
    <xf numFmtId="0" fontId="53" fillId="5" borderId="31" xfId="0" applyFont="1" applyFill="1" applyBorder="1" applyAlignment="1">
      <alignment horizontal="center"/>
    </xf>
    <xf numFmtId="0" fontId="53" fillId="5" borderId="15" xfId="0" applyFont="1" applyFill="1" applyBorder="1" applyAlignment="1">
      <alignment horizontal="center"/>
    </xf>
    <xf numFmtId="0" fontId="3" fillId="0" borderId="0" xfId="0" applyFont="1" applyAlignment="1">
      <alignment horizontal="left" vertical="top" wrapText="1"/>
    </xf>
    <xf numFmtId="0" fontId="55" fillId="0" borderId="0" xfId="0" applyFont="1" applyAlignment="1">
      <alignment horizontal="left" vertical="top" wrapText="1"/>
    </xf>
    <xf numFmtId="0" fontId="58" fillId="0" borderId="32" xfId="0" applyFont="1" applyBorder="1" applyAlignment="1">
      <alignment horizontal="left" vertical="top" wrapText="1"/>
    </xf>
    <xf numFmtId="0" fontId="58" fillId="0" borderId="33" xfId="0" applyFont="1" applyBorder="1" applyAlignment="1">
      <alignment horizontal="left" vertical="top" wrapText="1"/>
    </xf>
    <xf numFmtId="0" fontId="58" fillId="0" borderId="34" xfId="0" applyFont="1" applyBorder="1" applyAlignment="1">
      <alignment horizontal="left" vertical="top" wrapText="1"/>
    </xf>
    <xf numFmtId="0" fontId="58" fillId="0" borderId="35" xfId="0" applyFont="1" applyBorder="1" applyAlignment="1">
      <alignment horizontal="left" vertical="top" wrapText="1"/>
    </xf>
    <xf numFmtId="0" fontId="58" fillId="0" borderId="0" xfId="0" applyFont="1" applyBorder="1" applyAlignment="1">
      <alignment horizontal="left" vertical="top" wrapText="1"/>
    </xf>
    <xf numFmtId="0" fontId="58" fillId="0" borderId="36" xfId="0" applyFont="1" applyBorder="1" applyAlignment="1">
      <alignment horizontal="left" vertical="top" wrapText="1"/>
    </xf>
    <xf numFmtId="0" fontId="58" fillId="0" borderId="37" xfId="0" applyFont="1" applyBorder="1" applyAlignment="1">
      <alignment horizontal="left" vertical="top" wrapText="1"/>
    </xf>
    <xf numFmtId="0" fontId="58" fillId="0" borderId="38" xfId="0" applyFont="1" applyBorder="1" applyAlignment="1">
      <alignment horizontal="left" vertical="top" wrapText="1"/>
    </xf>
    <xf numFmtId="0" fontId="58" fillId="0" borderId="39"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355"/>
          <c:w val="0.96425"/>
          <c:h val="0.97275"/>
        </c:manualLayout>
      </c:layout>
      <c:barChart>
        <c:barDir val="col"/>
        <c:grouping val="clustered"/>
        <c:varyColors val="0"/>
        <c:ser>
          <c:idx val="0"/>
          <c:order val="0"/>
          <c:tx>
            <c:strRef>
              <c:f>ANALIZE!$C$37</c:f>
              <c:strCache>
                <c:ptCount val="1"/>
                <c:pt idx="0">
                  <c:v>Kosto Arbitrazhi në EURO</c:v>
                </c:pt>
              </c:strCache>
            </c:strRef>
          </c:tx>
          <c:spPr>
            <a:gradFill rotWithShape="1">
              <a:gsLst>
                <a:gs pos="0">
                  <a:srgbClr val="5B9BD5"/>
                </a:gs>
                <a:gs pos="100000">
                  <a:srgbClr val="3483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solidFill>
                <a:srgbClr val="FF0000"/>
              </a:solidFill>
              <a:ln w="3175">
                <a:noFill/>
              </a:ln>
              <a:effectLst>
                <a:outerShdw dist="35921" dir="2700000" algn="br">
                  <a:prstClr val="black"/>
                </a:outerShdw>
              </a:effectLst>
            </c:spPr>
          </c:dPt>
          <c:dLbls>
            <c:numFmt formatCode="General" sourceLinked="1"/>
            <c:txPr>
              <a:bodyPr vert="horz" rot="0" anchor="ctr"/>
              <a:lstStyle/>
              <a:p>
                <a:pPr algn="ctr">
                  <a:defRPr lang="en-US" cap="none" sz="1050" b="1" i="0" u="none" baseline="0">
                    <a:solidFill>
                      <a:srgbClr val="FFFFFF"/>
                    </a:solidFill>
                    <a:latin typeface="Calibri"/>
                    <a:ea typeface="Calibri"/>
                    <a:cs typeface="Calibri"/>
                  </a:defRPr>
                </a:pPr>
              </a:p>
            </c:txPr>
            <c:dLblPos val="inEnd"/>
            <c:showLegendKey val="0"/>
            <c:showVal val="1"/>
            <c:showBubbleSize val="0"/>
            <c:showCatName val="0"/>
            <c:showSerName val="0"/>
            <c:showPercent val="0"/>
          </c:dLbls>
          <c:cat>
            <c:strRef>
              <c:f>ANALIZE!$B$38:$B$40</c:f>
              <c:strCache/>
            </c:strRef>
          </c:cat>
          <c:val>
            <c:numRef>
              <c:f>ANALIZE!$C$38:$C$40</c:f>
              <c:numCache/>
            </c:numRef>
          </c:val>
        </c:ser>
        <c:gapWidth val="41"/>
        <c:axId val="5649367"/>
        <c:axId val="50844304"/>
      </c:barChart>
      <c:catAx>
        <c:axId val="5649367"/>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latin typeface="Calibri"/>
                <a:ea typeface="Calibri"/>
                <a:cs typeface="Calibri"/>
              </a:defRPr>
            </a:pPr>
          </a:p>
        </c:txPr>
        <c:crossAx val="50844304"/>
        <c:crosses val="autoZero"/>
        <c:auto val="1"/>
        <c:lblOffset val="100"/>
        <c:tickLblSkip val="1"/>
        <c:noMultiLvlLbl val="0"/>
      </c:catAx>
      <c:valAx>
        <c:axId val="50844304"/>
        <c:scaling>
          <c:orientation val="minMax"/>
        </c:scaling>
        <c:axPos val="l"/>
        <c:delete val="1"/>
        <c:majorTickMark val="out"/>
        <c:minorTickMark val="none"/>
        <c:tickLblPos val="none"/>
        <c:crossAx val="5649367"/>
        <c:crossesAt val="1"/>
        <c:crossBetween val="between"/>
        <c:dispUnits/>
      </c:valAx>
      <c:spPr>
        <a:noFill/>
        <a:ln>
          <a:noFill/>
        </a:ln>
      </c:spPr>
    </c:plotArea>
    <c:plotVisOnly val="1"/>
    <c:dispBlanksAs val="gap"/>
    <c:showDLblsOverMax val="0"/>
  </c:chart>
  <c:spPr>
    <a:gradFill rotWithShape="1">
      <a:lin ang="5400000" scaled="1"/>
    </a:gra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Detyrime Arbitrazhi FAKT sipas mandatit</a:t>
            </a:r>
          </a:p>
        </c:rich>
      </c:tx>
      <c:layout>
        <c:manualLayout>
          <c:xMode val="factor"/>
          <c:yMode val="factor"/>
          <c:x val="0.017"/>
          <c:y val="-0.04575"/>
        </c:manualLayout>
      </c:layout>
      <c:spPr>
        <a:noFill/>
        <a:ln w="3175">
          <a:noFill/>
        </a:ln>
      </c:spPr>
    </c:title>
    <c:plotArea>
      <c:layout>
        <c:manualLayout>
          <c:xMode val="edge"/>
          <c:yMode val="edge"/>
          <c:x val="-0.0155"/>
          <c:y val="0.19575"/>
          <c:w val="0.99225"/>
          <c:h val="0.745"/>
        </c:manualLayout>
      </c:layout>
      <c:barChart>
        <c:barDir val="bar"/>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FF0000"/>
                    </a:solidFill>
                    <a:latin typeface="Calibri"/>
                    <a:ea typeface="Calibri"/>
                    <a:cs typeface="Calibri"/>
                  </a:defRPr>
                </a:pPr>
              </a:p>
            </c:txPr>
            <c:dLblPos val="outEnd"/>
            <c:showLegendKey val="0"/>
            <c:showVal val="1"/>
            <c:showBubbleSize val="0"/>
            <c:showCatName val="0"/>
            <c:showSerName val="0"/>
            <c:showPercent val="0"/>
          </c:dLbls>
          <c:cat>
            <c:strRef>
              <c:f>ANALIZE!$B$52:$B$54</c:f>
              <c:strCache/>
            </c:strRef>
          </c:cat>
          <c:val>
            <c:numRef>
              <c:f>ANALIZE!$C$52:$C$54</c:f>
              <c:numCache/>
            </c:numRef>
          </c:val>
        </c:ser>
        <c:gapWidth val="219"/>
        <c:axId val="54945553"/>
        <c:axId val="24747930"/>
      </c:barChart>
      <c:catAx>
        <c:axId val="5494555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4747930"/>
        <c:crosses val="autoZero"/>
        <c:auto val="1"/>
        <c:lblOffset val="100"/>
        <c:tickLblSkip val="1"/>
        <c:noMultiLvlLbl val="0"/>
      </c:catAx>
      <c:valAx>
        <c:axId val="24747930"/>
        <c:scaling>
          <c:orientation val="minMax"/>
        </c:scaling>
        <c:axPos val="b"/>
        <c:delete val="1"/>
        <c:majorTickMark val="out"/>
        <c:minorTickMark val="none"/>
        <c:tickLblPos val="none"/>
        <c:crossAx val="5494555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175"/>
          <c:y val="0.14425"/>
          <c:w val="0.4725"/>
          <c:h val="0.787"/>
        </c:manualLayout>
      </c:layout>
      <c:pieChart>
        <c:varyColors val="1"/>
        <c:ser>
          <c:idx val="1"/>
          <c:order val="0"/>
          <c:tx>
            <c:strRef>
              <c:f>ANALIZE!$D$5</c:f>
              <c:strCache>
                <c:ptCount val="1"/>
                <c:pt idx="0">
                  <c:v>Pesha ne % ndaj totalit</c:v>
                </c:pt>
              </c:strCache>
            </c:strRef>
          </c:tx>
          <c:spPr>
            <a:solidFill>
              <a:srgbClr val="ED7D31"/>
            </a:solidFill>
            <a:ln w="3175">
              <a:no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General" sourceLinked="1"/>
              <c:showLegendKey val="0"/>
              <c:showVal val="1"/>
              <c:showBubbleSize val="0"/>
              <c:showCatName val="1"/>
              <c:showSerName val="0"/>
              <c:showPercent val="0"/>
            </c:dLbl>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LeaderLines val="1"/>
            <c:showPercent val="0"/>
            <c:leaderLines>
              <c:spPr>
                <a:ln w="3175">
                  <a:solidFill>
                    <a:srgbClr val="969696"/>
                  </a:solidFill>
                </a:ln>
              </c:spPr>
            </c:leaderLines>
          </c:dLbls>
          <c:cat>
            <c:strRef>
              <c:f>ANALIZE!$B$6:$B$12</c:f>
              <c:strCache/>
            </c:strRef>
          </c:cat>
          <c:val>
            <c:numRef>
              <c:f>ANALIZE!$D$6:$D$12</c:f>
              <c:numCache/>
            </c:numRef>
          </c:val>
        </c:ser>
        <c:firstSliceAng val="114"/>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Detyrime Arbitrazhi FAKT sipas mandatit</a:t>
            </a:r>
          </a:p>
        </c:rich>
      </c:tx>
      <c:layout>
        <c:manualLayout>
          <c:xMode val="factor"/>
          <c:yMode val="factor"/>
          <c:x val="-0.00225"/>
          <c:y val="-0.00475"/>
        </c:manualLayout>
      </c:layout>
      <c:spPr>
        <a:noFill/>
        <a:ln>
          <a:noFill/>
        </a:ln>
      </c:spPr>
    </c:title>
    <c:plotArea>
      <c:layout>
        <c:manualLayout>
          <c:xMode val="edge"/>
          <c:yMode val="edge"/>
          <c:x val="0.34975"/>
          <c:y val="0.2465"/>
          <c:w val="0.294"/>
          <c:h val="0.646"/>
        </c:manualLayout>
      </c:layout>
      <c:pieChart>
        <c:varyColors val="1"/>
        <c:ser>
          <c:idx val="0"/>
          <c:order val="0"/>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F4B183"/>
              </a:solidFill>
              <a:ln w="12700">
                <a:solidFill>
                  <a:srgbClr val="FFFFFF"/>
                </a:solidFill>
              </a:ln>
            </c:spPr>
          </c:dPt>
          <c:dPt>
            <c:idx val="2"/>
            <c:spPr>
              <a:solidFill>
                <a:srgbClr val="C5E0B4"/>
              </a:solidFill>
              <a:ln w="12700">
                <a:solidFill>
                  <a:srgbClr val="FFFFFF"/>
                </a:solidFill>
              </a:ln>
            </c:spPr>
          </c:dPt>
          <c:dLbls>
            <c:dLbl>
              <c:idx val="0"/>
              <c:layout>
                <c:manualLayout>
                  <c:x val="0"/>
                  <c:y val="0"/>
                </c:manualLayout>
              </c:layout>
              <c:txPr>
                <a:bodyPr vert="horz" rot="0" anchor="ctr"/>
                <a:lstStyle/>
                <a:p>
                  <a:pPr algn="ctr">
                    <a:defRPr lang="en-US" cap="none" sz="900" b="1" i="0" u="none" baseline="0">
                      <a:solidFill>
                        <a:srgbClr val="333333"/>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333333"/>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1" i="0" u="none" baseline="0">
                    <a:solidFill>
                      <a:srgbClr val="333333"/>
                    </a:solidFill>
                    <a:latin typeface="Calibri"/>
                    <a:ea typeface="Calibri"/>
                    <a:cs typeface="Calibri"/>
                  </a:defRPr>
                </a:pPr>
              </a:p>
            </c:txPr>
            <c:dLblPos val="bestFit"/>
            <c:showLegendKey val="0"/>
            <c:showVal val="0"/>
            <c:showBubbleSize val="0"/>
            <c:showCatName val="1"/>
            <c:showSerName val="0"/>
            <c:showLeaderLines val="1"/>
            <c:showPercent val="1"/>
            <c:leaderLines>
              <c:spPr>
                <a:ln w="3175">
                  <a:solidFill>
                    <a:srgbClr val="969696"/>
                  </a:solidFill>
                </a:ln>
              </c:spPr>
            </c:leaderLines>
          </c:dLbls>
          <c:cat>
            <c:strRef>
              <c:f>ANALIZE!$B$52:$B$54</c:f>
              <c:strCache/>
            </c:strRef>
          </c:cat>
          <c:val>
            <c:numRef>
              <c:f>ANALIZE!$C$52:$C$54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23</xdr:row>
      <xdr:rowOff>133350</xdr:rowOff>
    </xdr:from>
    <xdr:to>
      <xdr:col>14</xdr:col>
      <xdr:colOff>285750</xdr:colOff>
      <xdr:row>38</xdr:row>
      <xdr:rowOff>9525</xdr:rowOff>
    </xdr:to>
    <xdr:graphicFrame>
      <xdr:nvGraphicFramePr>
        <xdr:cNvPr id="1" name="Chart 4"/>
        <xdr:cNvGraphicFramePr/>
      </xdr:nvGraphicFramePr>
      <xdr:xfrm>
        <a:off x="8648700" y="4791075"/>
        <a:ext cx="5743575" cy="3200400"/>
      </xdr:xfrm>
      <a:graphic>
        <a:graphicData uri="http://schemas.openxmlformats.org/drawingml/2006/chart">
          <c:chart xmlns:c="http://schemas.openxmlformats.org/drawingml/2006/chart" r:id="rId1"/>
        </a:graphicData>
      </a:graphic>
    </xdr:graphicFrame>
    <xdr:clientData/>
  </xdr:twoCellAnchor>
  <xdr:twoCellAnchor>
    <xdr:from>
      <xdr:col>3</xdr:col>
      <xdr:colOff>171450</xdr:colOff>
      <xdr:row>49</xdr:row>
      <xdr:rowOff>180975</xdr:rowOff>
    </xdr:from>
    <xdr:to>
      <xdr:col>8</xdr:col>
      <xdr:colOff>590550</xdr:colOff>
      <xdr:row>60</xdr:row>
      <xdr:rowOff>47625</xdr:rowOff>
    </xdr:to>
    <xdr:graphicFrame>
      <xdr:nvGraphicFramePr>
        <xdr:cNvPr id="2" name="Chart 1"/>
        <xdr:cNvGraphicFramePr/>
      </xdr:nvGraphicFramePr>
      <xdr:xfrm>
        <a:off x="6467475" y="10639425"/>
        <a:ext cx="4572000" cy="1962150"/>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3</xdr:row>
      <xdr:rowOff>9525</xdr:rowOff>
    </xdr:from>
    <xdr:to>
      <xdr:col>12</xdr:col>
      <xdr:colOff>314325</xdr:colOff>
      <xdr:row>16</xdr:row>
      <xdr:rowOff>38100</xdr:rowOff>
    </xdr:to>
    <xdr:graphicFrame>
      <xdr:nvGraphicFramePr>
        <xdr:cNvPr id="3" name="Chart 2"/>
        <xdr:cNvGraphicFramePr/>
      </xdr:nvGraphicFramePr>
      <xdr:xfrm>
        <a:off x="8629650" y="581025"/>
        <a:ext cx="4572000" cy="2781300"/>
      </xdr:xfrm>
      <a:graphic>
        <a:graphicData uri="http://schemas.openxmlformats.org/drawingml/2006/chart">
          <c:chart xmlns:c="http://schemas.openxmlformats.org/drawingml/2006/chart" r:id="rId3"/>
        </a:graphicData>
      </a:graphic>
    </xdr:graphicFrame>
    <xdr:clientData/>
  </xdr:twoCellAnchor>
  <xdr:twoCellAnchor>
    <xdr:from>
      <xdr:col>9</xdr:col>
      <xdr:colOff>66675</xdr:colOff>
      <xdr:row>49</xdr:row>
      <xdr:rowOff>180975</xdr:rowOff>
    </xdr:from>
    <xdr:to>
      <xdr:col>16</xdr:col>
      <xdr:colOff>238125</xdr:colOff>
      <xdr:row>60</xdr:row>
      <xdr:rowOff>152400</xdr:rowOff>
    </xdr:to>
    <xdr:graphicFrame>
      <xdr:nvGraphicFramePr>
        <xdr:cNvPr id="4" name="Chart 1"/>
        <xdr:cNvGraphicFramePr/>
      </xdr:nvGraphicFramePr>
      <xdr:xfrm>
        <a:off x="11125200" y="10639425"/>
        <a:ext cx="4438650" cy="2066925"/>
      </xdr:xfrm>
      <a:graphic>
        <a:graphicData uri="http://schemas.openxmlformats.org/drawingml/2006/chart">
          <c:chart xmlns:c="http://schemas.openxmlformats.org/drawingml/2006/chart" r:id="rId4"/>
        </a:graphicData>
      </a:graphic>
    </xdr:graphicFrame>
    <xdr:clientData/>
  </xdr:twoCellAnchor>
</xdr:wsDr>
</file>

<file path=xl/tables/table1.xml><?xml version="1.0" encoding="utf-8"?>
<table xmlns="http://schemas.openxmlformats.org/spreadsheetml/2006/main" id="1" name="Table1" displayName="Table1" ref="B6:Q13" totalsRowShown="0">
  <autoFilter ref="B6:Q13"/>
  <tableColumns count="16">
    <tableColumn id="1" name="Titulli"/>
    <tableColumn id="2" name="Përshkrimi i ҫështjes së Arbitrazhit"/>
    <tableColumn id="3" name="Ministria e Linjës"/>
    <tableColumn id="4" name="Pala Private"/>
    <tableColumn id="14" name="Origjina e palës paditëse"/>
    <tableColumn id="19" name="KOSTO TOTALE E ARBITRAZHIT NGA VENDIMI"/>
    <tableColumn id="15" name="Dëmi ndaj kontraktorit në Euro"/>
    <tableColumn id="16" name="Shpenzime për kosto të arbitrazhit sipas vendimit në EURO"/>
    <tableColumn id="17" name="Total KOSTO ARBITRAZH E NJOHUR NGA SHTETI SHQIPTAR Në EURO"/>
    <tableColumn id="18" name="Likujdime nga shteti shqiptar deri në Qershor 2019 "/>
    <tableColumn id="6" name="Detyrim i mbetur deri në Maj   2020, i njohur nga shteti shqiptar"/>
    <tableColumn id="7" name="Viti i fillimit të ҫeshtjes"/>
    <tableColumn id="8" name="Viti i vendimit"/>
    <tableColumn id="12" name="Statusi i ҫeshtjes"/>
    <tableColumn id="9" name="Institucioni Juridiksion"/>
    <tableColumn id="10" name="Mandati"/>
  </tableColumns>
  <tableStyleInfo name="TableStyleLight13" showFirstColumn="0" showLastColumn="0" showRowStripes="1" showColumnStripes="0"/>
</table>
</file>

<file path=xl/tables/table2.xml><?xml version="1.0" encoding="utf-8"?>
<table xmlns="http://schemas.openxmlformats.org/spreadsheetml/2006/main" id="2" name="Table13" displayName="Table13" ref="B6:L9" totalsRowShown="0">
  <autoFilter ref="B6:L9"/>
  <tableColumns count="11">
    <tableColumn id="1" name="Titulli"/>
    <tableColumn id="2" name="Përshkrimi i ҫeshtjes së Arbitrazhit"/>
    <tableColumn id="3" name="Pala Publike"/>
    <tableColumn id="4" name="Pala Private"/>
    <tableColumn id="14" name="Origjina e palës paditëse"/>
    <tableColumn id="19" name="VLERA E KOMPENSIMIT E PRETENDUAR NGA INVESTITORI Në EURO"/>
    <tableColumn id="7" name="Viti i fillimit të ҫeshtjes"/>
    <tableColumn id="8" name="Viti i vendimit"/>
    <tableColumn id="12" name="Statusi i ҫeshtjes"/>
    <tableColumn id="9" name="Institucioni Juridiksion"/>
    <tableColumn id="10" name="Mandati"/>
  </tableColumns>
  <tableStyleInfo name="TableStyleLight13" showFirstColumn="0" showLastColumn="0" showRowStripes="1" showColumnStripes="0"/>
</table>
</file>

<file path=xl/tables/table3.xml><?xml version="1.0" encoding="utf-8"?>
<table xmlns="http://schemas.openxmlformats.org/spreadsheetml/2006/main" id="3" name="Table3" displayName="Table3" ref="B5:D13" totalsRowShown="0">
  <autoFilter ref="B5:D13"/>
  <tableColumns count="3">
    <tableColumn id="1" name="Çështja në Arbitrazh"/>
    <tableColumn id="2" name="Detyrim i njohur nga shteti qershor 2020, në Euro"/>
    <tableColumn id="3" name="Pesha ne % ndaj totalit"/>
  </tableColumns>
  <tableStyleInfo name="TableStyleLight9" showFirstColumn="0" showLastColumn="0" showRowStripes="1" showColumnStripes="0"/>
</table>
</file>

<file path=xl/tables/table4.xml><?xml version="1.0" encoding="utf-8"?>
<table xmlns="http://schemas.openxmlformats.org/spreadsheetml/2006/main" id="5" name="Table356" displayName="Table356" ref="B25:C30" totalsRowShown="0">
  <autoFilter ref="B25:C30"/>
  <tableColumns count="2">
    <tableColumn id="1" name="Ҫështja në Arbitrazh"/>
    <tableColumn id="2" name="Kosto Arbitrazhi Potenciale në Euro"/>
  </tableColumns>
  <tableStyleInfo name="TableStyleLight9" showFirstColumn="0" showLastColumn="0" showRowStripes="1" showColumnStripes="0"/>
</table>
</file>

<file path=xl/tables/table5.xml><?xml version="1.0" encoding="utf-8"?>
<table xmlns="http://schemas.openxmlformats.org/spreadsheetml/2006/main" id="6" name="Table3567" displayName="Table3567" ref="B37:C40" totalsRowShown="0">
  <autoFilter ref="B37:C40"/>
  <tableColumns count="2">
    <tableColumn id="1" name="Çështja në Arbitrazh"/>
    <tableColumn id="2" name="Kosto Arbitrazhi në EUR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table" Target="../tables/table4.xml" /><Relationship Id="rId3" Type="http://schemas.openxmlformats.org/officeDocument/2006/relationships/table" Target="../tables/table5.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R19"/>
  <sheetViews>
    <sheetView zoomScale="90" zoomScaleNormal="90" zoomScalePageLayoutView="0" workbookViewId="0" topLeftCell="A9">
      <selection activeCell="B10" sqref="B10"/>
    </sheetView>
  </sheetViews>
  <sheetFormatPr defaultColWidth="9.140625" defaultRowHeight="15"/>
  <cols>
    <col min="2" max="2" width="29.28125" style="0" customWidth="1"/>
    <col min="3" max="3" width="57.00390625" style="0" customWidth="1"/>
    <col min="4" max="4" width="20.421875" style="0" customWidth="1"/>
    <col min="5" max="5" width="36.28125" style="0" customWidth="1"/>
    <col min="6" max="6" width="27.57421875" style="0" customWidth="1"/>
    <col min="7" max="7" width="42.00390625" style="0" customWidth="1"/>
    <col min="8" max="8" width="15.140625" style="0" customWidth="1"/>
    <col min="9" max="9" width="17.140625" style="0" customWidth="1"/>
    <col min="10" max="10" width="18.28125" style="0" customWidth="1"/>
    <col min="11" max="13" width="24.140625" style="0" customWidth="1"/>
    <col min="14" max="14" width="15.7109375" style="0" customWidth="1"/>
    <col min="15" max="15" width="20.28125" style="0" customWidth="1"/>
    <col min="16" max="16" width="32.57421875" style="0" customWidth="1"/>
    <col min="17" max="17" width="17.00390625" style="0" customWidth="1"/>
  </cols>
  <sheetData>
    <row r="2" spans="2:11" ht="15">
      <c r="B2" s="1"/>
      <c r="C2" s="1"/>
      <c r="D2" s="1"/>
      <c r="E2" s="1"/>
      <c r="F2" s="1"/>
      <c r="G2" s="1"/>
      <c r="H2" s="1"/>
      <c r="I2" s="1"/>
      <c r="J2" s="1"/>
      <c r="K2" s="1"/>
    </row>
    <row r="3" spans="2:11" ht="15.75">
      <c r="B3" s="8" t="s">
        <v>61</v>
      </c>
      <c r="C3" s="1"/>
      <c r="D3" s="1"/>
      <c r="E3" s="1"/>
      <c r="F3" s="1"/>
      <c r="G3" s="1"/>
      <c r="H3" s="1"/>
      <c r="I3" s="1"/>
      <c r="J3" s="1"/>
      <c r="K3" s="1"/>
    </row>
    <row r="5" spans="8:10" ht="15">
      <c r="H5" s="117" t="s">
        <v>57</v>
      </c>
      <c r="I5" s="117"/>
      <c r="J5" s="117"/>
    </row>
    <row r="6" spans="2:17" s="5" customFormat="1" ht="49.5" customHeight="1">
      <c r="B6" s="6" t="s">
        <v>6</v>
      </c>
      <c r="C6" s="7" t="s">
        <v>32</v>
      </c>
      <c r="D6" s="7" t="s">
        <v>33</v>
      </c>
      <c r="E6" s="7" t="s">
        <v>2</v>
      </c>
      <c r="F6" s="11" t="s">
        <v>34</v>
      </c>
      <c r="G6" s="11" t="s">
        <v>13</v>
      </c>
      <c r="H6" s="11" t="s">
        <v>35</v>
      </c>
      <c r="I6" s="11" t="s">
        <v>36</v>
      </c>
      <c r="J6" s="11" t="s">
        <v>37</v>
      </c>
      <c r="K6" s="16" t="s">
        <v>38</v>
      </c>
      <c r="L6" s="20" t="s">
        <v>39</v>
      </c>
      <c r="M6" s="7" t="s">
        <v>40</v>
      </c>
      <c r="N6" s="7" t="s">
        <v>4</v>
      </c>
      <c r="O6" s="114" t="s">
        <v>134</v>
      </c>
      <c r="P6" s="7" t="s">
        <v>3</v>
      </c>
      <c r="Q6" s="7" t="s">
        <v>5</v>
      </c>
    </row>
    <row r="7" spans="2:17" s="12" customFormat="1" ht="326.25" customHeight="1">
      <c r="B7" s="61" t="s">
        <v>41</v>
      </c>
      <c r="C7" s="9" t="s">
        <v>42</v>
      </c>
      <c r="D7" s="9" t="s">
        <v>12</v>
      </c>
      <c r="E7" s="76" t="s">
        <v>59</v>
      </c>
      <c r="F7" s="14" t="s">
        <v>11</v>
      </c>
      <c r="G7" s="21" t="s">
        <v>43</v>
      </c>
      <c r="H7" s="34">
        <v>99487000</v>
      </c>
      <c r="I7" s="35">
        <v>422992.9</v>
      </c>
      <c r="J7" s="36">
        <f>'Detyrime FAKTIKE'!$H7+'Detyrime FAKTIKE'!$I7</f>
        <v>99909992.9</v>
      </c>
      <c r="K7" s="39">
        <v>0</v>
      </c>
      <c r="L7" s="33">
        <f>'Detyrime FAKTIKE'!$J7</f>
        <v>99909992.9</v>
      </c>
      <c r="M7" s="75" t="s">
        <v>7</v>
      </c>
      <c r="N7" s="75" t="s">
        <v>10</v>
      </c>
      <c r="O7" s="16" t="s">
        <v>44</v>
      </c>
      <c r="P7" s="16" t="s">
        <v>8</v>
      </c>
      <c r="Q7" s="75" t="s">
        <v>9</v>
      </c>
    </row>
    <row r="8" spans="2:17" ht="153">
      <c r="B8" s="61" t="s">
        <v>18</v>
      </c>
      <c r="C8" s="13" t="s">
        <v>45</v>
      </c>
      <c r="D8" s="13" t="s">
        <v>12</v>
      </c>
      <c r="E8" s="13" t="s">
        <v>60</v>
      </c>
      <c r="F8" s="31" t="s">
        <v>46</v>
      </c>
      <c r="G8" s="13" t="s">
        <v>47</v>
      </c>
      <c r="H8" s="37">
        <v>0</v>
      </c>
      <c r="I8" s="38">
        <v>1000000</v>
      </c>
      <c r="J8" s="58">
        <f>'Detyrime FAKTIKE'!$H8+'Detyrime FAKTIKE'!$I8</f>
        <v>1000000</v>
      </c>
      <c r="K8" s="39">
        <v>0</v>
      </c>
      <c r="L8" s="33">
        <f>'Detyrime FAKTIKE'!$J8-'Detyrime FAKTIKE'!$K8</f>
        <v>1000000</v>
      </c>
      <c r="M8" s="72" t="s">
        <v>19</v>
      </c>
      <c r="N8" s="70" t="s">
        <v>20</v>
      </c>
      <c r="O8" s="70" t="s">
        <v>48</v>
      </c>
      <c r="P8" s="70" t="s">
        <v>8</v>
      </c>
      <c r="Q8" s="70" t="s">
        <v>9</v>
      </c>
    </row>
    <row r="9" spans="2:17" ht="306.75" customHeight="1">
      <c r="B9" s="62" t="s">
        <v>26</v>
      </c>
      <c r="C9" s="13" t="s">
        <v>127</v>
      </c>
      <c r="D9" s="13" t="s">
        <v>49</v>
      </c>
      <c r="E9" s="69" t="s">
        <v>147</v>
      </c>
      <c r="F9" s="31" t="s">
        <v>46</v>
      </c>
      <c r="G9" s="13" t="s">
        <v>89</v>
      </c>
      <c r="H9" s="37"/>
      <c r="I9" s="38"/>
      <c r="J9" s="58">
        <v>217563</v>
      </c>
      <c r="K9" s="39">
        <v>0</v>
      </c>
      <c r="L9" s="33">
        <v>217563</v>
      </c>
      <c r="M9" s="72" t="s">
        <v>91</v>
      </c>
      <c r="N9" s="70" t="s">
        <v>91</v>
      </c>
      <c r="O9" s="70" t="s">
        <v>91</v>
      </c>
      <c r="P9" s="70" t="s">
        <v>91</v>
      </c>
      <c r="Q9" s="70" t="s">
        <v>17</v>
      </c>
    </row>
    <row r="10" spans="2:18" ht="102">
      <c r="B10" s="63" t="s">
        <v>27</v>
      </c>
      <c r="C10" s="31" t="s">
        <v>126</v>
      </c>
      <c r="D10" s="13" t="s">
        <v>49</v>
      </c>
      <c r="E10" s="31" t="s">
        <v>146</v>
      </c>
      <c r="F10" s="13" t="s">
        <v>105</v>
      </c>
      <c r="G10" s="13" t="s">
        <v>104</v>
      </c>
      <c r="H10" s="37"/>
      <c r="I10" s="38"/>
      <c r="J10" s="58">
        <v>50000</v>
      </c>
      <c r="K10" s="39">
        <v>0</v>
      </c>
      <c r="L10" s="33">
        <v>50000</v>
      </c>
      <c r="M10" s="72">
        <v>2019</v>
      </c>
      <c r="N10" s="72" t="s">
        <v>91</v>
      </c>
      <c r="O10" s="72" t="s">
        <v>91</v>
      </c>
      <c r="P10" s="72" t="s">
        <v>91</v>
      </c>
      <c r="Q10" s="72" t="s">
        <v>17</v>
      </c>
      <c r="R10" s="73"/>
    </row>
    <row r="11" spans="2:17" s="25" customFormat="1" ht="124.5" customHeight="1">
      <c r="B11" s="61" t="s">
        <v>14</v>
      </c>
      <c r="C11" s="13" t="s">
        <v>108</v>
      </c>
      <c r="D11" s="13" t="s">
        <v>1</v>
      </c>
      <c r="E11" s="67" t="s">
        <v>15</v>
      </c>
      <c r="F11" s="13" t="s">
        <v>106</v>
      </c>
      <c r="G11" s="13" t="s">
        <v>107</v>
      </c>
      <c r="H11" s="37">
        <v>0</v>
      </c>
      <c r="I11" s="38">
        <f>769500</f>
        <v>769500</v>
      </c>
      <c r="J11" s="59">
        <v>769500</v>
      </c>
      <c r="K11" s="40">
        <v>219500</v>
      </c>
      <c r="L11" s="41">
        <f>'Detyrime FAKTIKE'!$J11-'Detyrime FAKTIKE'!$K11</f>
        <v>550000</v>
      </c>
      <c r="M11" s="74">
        <v>2018</v>
      </c>
      <c r="N11" s="74" t="s">
        <v>50</v>
      </c>
      <c r="O11" s="74" t="s">
        <v>50</v>
      </c>
      <c r="P11" s="74" t="s">
        <v>16</v>
      </c>
      <c r="Q11" s="74" t="s">
        <v>17</v>
      </c>
    </row>
    <row r="12" spans="2:17" ht="297" customHeight="1">
      <c r="B12" s="63" t="s">
        <v>29</v>
      </c>
      <c r="C12" s="31" t="s">
        <v>143</v>
      </c>
      <c r="D12" s="31" t="s">
        <v>51</v>
      </c>
      <c r="E12" s="66" t="s">
        <v>123</v>
      </c>
      <c r="F12" s="31" t="s">
        <v>122</v>
      </c>
      <c r="G12" s="13" t="s">
        <v>145</v>
      </c>
      <c r="H12" s="77"/>
      <c r="I12" s="38"/>
      <c r="J12" s="43">
        <v>4214402</v>
      </c>
      <c r="K12" s="39">
        <v>0</v>
      </c>
      <c r="L12" s="33">
        <v>4214402</v>
      </c>
      <c r="M12" s="72" t="s">
        <v>91</v>
      </c>
      <c r="N12" s="70" t="s">
        <v>124</v>
      </c>
      <c r="O12" s="70" t="s">
        <v>135</v>
      </c>
      <c r="P12" s="70" t="s">
        <v>125</v>
      </c>
      <c r="Q12" s="72" t="s">
        <v>97</v>
      </c>
    </row>
    <row r="13" spans="2:17" ht="126.75" customHeight="1">
      <c r="B13" s="63" t="s">
        <v>52</v>
      </c>
      <c r="C13" s="60" t="s">
        <v>90</v>
      </c>
      <c r="D13" s="46" t="s">
        <v>51</v>
      </c>
      <c r="E13" s="32" t="s">
        <v>30</v>
      </c>
      <c r="F13" s="78" t="s">
        <v>128</v>
      </c>
      <c r="G13" s="31" t="s">
        <v>0</v>
      </c>
      <c r="H13" s="38">
        <v>2495166</v>
      </c>
      <c r="I13" s="38">
        <f>876940+171231.8</f>
        <v>1048171.8</v>
      </c>
      <c r="J13" s="43">
        <v>3543338</v>
      </c>
      <c r="K13" s="39">
        <v>0</v>
      </c>
      <c r="L13" s="33">
        <v>3543338</v>
      </c>
      <c r="M13" s="72" t="s">
        <v>91</v>
      </c>
      <c r="N13" s="72" t="s">
        <v>91</v>
      </c>
      <c r="O13" s="72" t="s">
        <v>91</v>
      </c>
      <c r="P13" s="72" t="s">
        <v>91</v>
      </c>
      <c r="Q13" s="72" t="s">
        <v>28</v>
      </c>
    </row>
    <row r="14" spans="2:17" ht="15">
      <c r="B14" s="118" t="s">
        <v>31</v>
      </c>
      <c r="C14" s="119"/>
      <c r="D14" s="119"/>
      <c r="E14" s="119"/>
      <c r="F14" s="119"/>
      <c r="G14" s="120"/>
      <c r="H14" s="42">
        <f>SUM('Detyrime FAKTIKE'!$H$7:$H$13)</f>
        <v>101982166</v>
      </c>
      <c r="I14" s="42">
        <f>SUM('Detyrime FAKTIKE'!$I$7:$I$13)</f>
        <v>3240664.7</v>
      </c>
      <c r="J14" s="44">
        <f>SUM('Detyrime FAKTIKE'!$J$7:$J$13)</f>
        <v>109704795.9</v>
      </c>
      <c r="K14" s="42">
        <f>SUM('Detyrime FAKTIKE'!$K$7:$K$13)</f>
        <v>219500</v>
      </c>
      <c r="L14" s="45">
        <f>SUM('Detyrime FAKTIKE'!$L$7:$L$13)</f>
        <v>109485295.9</v>
      </c>
      <c r="M14" s="3"/>
      <c r="N14" s="3"/>
      <c r="O14" s="3"/>
      <c r="P14" s="3"/>
      <c r="Q14" s="3"/>
    </row>
    <row r="15" spans="2:17" s="52" customFormat="1" ht="15">
      <c r="B15" s="49"/>
      <c r="C15" s="49"/>
      <c r="D15" s="49"/>
      <c r="E15" s="49"/>
      <c r="F15" s="49"/>
      <c r="G15" s="49"/>
      <c r="H15" s="50"/>
      <c r="I15" s="50"/>
      <c r="J15" s="50"/>
      <c r="K15" s="50"/>
      <c r="L15" s="50"/>
      <c r="M15" s="51"/>
      <c r="N15" s="51"/>
      <c r="O15" s="51"/>
      <c r="P15" s="51"/>
      <c r="Q15" s="51"/>
    </row>
    <row r="16" spans="2:17" s="52" customFormat="1" ht="15" customHeight="1">
      <c r="B16" s="121" t="s">
        <v>129</v>
      </c>
      <c r="C16" s="122"/>
      <c r="D16" s="2"/>
      <c r="E16" s="116" t="s">
        <v>142</v>
      </c>
      <c r="F16" s="116"/>
      <c r="G16" s="116"/>
      <c r="H16" s="116"/>
      <c r="I16" s="50"/>
      <c r="J16" s="50"/>
      <c r="K16" s="50"/>
      <c r="L16" s="50"/>
      <c r="M16" s="51"/>
      <c r="N16" s="51"/>
      <c r="O16" s="51"/>
      <c r="P16" s="51"/>
      <c r="Q16" s="51"/>
    </row>
    <row r="17" spans="2:17" s="52" customFormat="1" ht="15">
      <c r="B17" s="122"/>
      <c r="C17" s="122"/>
      <c r="D17" s="49"/>
      <c r="E17" s="116"/>
      <c r="F17" s="116"/>
      <c r="G17" s="116"/>
      <c r="H17" s="116"/>
      <c r="I17" s="50"/>
      <c r="J17" s="50"/>
      <c r="K17" s="50"/>
      <c r="L17" s="50"/>
      <c r="M17" s="51"/>
      <c r="N17" s="51"/>
      <c r="O17" s="51"/>
      <c r="P17" s="51"/>
      <c r="Q17" s="51"/>
    </row>
    <row r="18" spans="2:17" s="52" customFormat="1" ht="127.5" customHeight="1">
      <c r="B18" s="122"/>
      <c r="C18" s="122"/>
      <c r="D18" s="49"/>
      <c r="E18" s="116"/>
      <c r="F18" s="116"/>
      <c r="G18" s="116"/>
      <c r="H18" s="116"/>
      <c r="I18" s="50"/>
      <c r="J18" s="50"/>
      <c r="K18" s="50"/>
      <c r="L18" s="50"/>
      <c r="M18" s="51"/>
      <c r="N18" s="51"/>
      <c r="O18" s="51"/>
      <c r="P18" s="51"/>
      <c r="Q18" s="51"/>
    </row>
    <row r="19" s="52" customFormat="1" ht="15">
      <c r="B19" s="52" t="s">
        <v>73</v>
      </c>
    </row>
  </sheetData>
  <sheetProtection/>
  <mergeCells count="4">
    <mergeCell ref="E16:H18"/>
    <mergeCell ref="H5:J5"/>
    <mergeCell ref="B14:G14"/>
    <mergeCell ref="B16:C18"/>
  </mergeCells>
  <printOptions/>
  <pageMargins left="0.7" right="0.7" top="0.75" bottom="0.75" header="0.3" footer="0.3"/>
  <pageSetup horizontalDpi="90" verticalDpi="9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2:Q29"/>
  <sheetViews>
    <sheetView zoomScalePageLayoutView="0" workbookViewId="0" topLeftCell="A21">
      <selection activeCell="A25" sqref="A25"/>
    </sheetView>
  </sheetViews>
  <sheetFormatPr defaultColWidth="9.140625" defaultRowHeight="15"/>
  <cols>
    <col min="2" max="2" width="29.28125" style="0" customWidth="1"/>
    <col min="3" max="3" width="57.00390625" style="0" customWidth="1"/>
    <col min="4" max="4" width="20.421875" style="0" customWidth="1"/>
    <col min="5" max="5" width="48.8515625" style="0" customWidth="1"/>
    <col min="6" max="6" width="20.7109375" style="0" customWidth="1"/>
    <col min="7" max="7" width="26.140625" style="0" customWidth="1"/>
    <col min="8" max="8" width="24.140625" style="0" customWidth="1"/>
    <col min="9" max="9" width="15.7109375" style="0" customWidth="1"/>
    <col min="10" max="10" width="20.28125" style="0" customWidth="1"/>
    <col min="11" max="11" width="23.140625" style="0" customWidth="1"/>
    <col min="12" max="12" width="17.00390625" style="0" customWidth="1"/>
    <col min="13" max="13" width="16.00390625" style="0" customWidth="1"/>
    <col min="14" max="14" width="15.00390625" style="0" customWidth="1"/>
    <col min="15" max="15" width="13.00390625" style="0" customWidth="1"/>
    <col min="16" max="16" width="11.00390625" style="0" customWidth="1"/>
    <col min="17" max="17" width="13.140625" style="0" customWidth="1"/>
  </cols>
  <sheetData>
    <row r="2" spans="2:7" ht="15">
      <c r="B2" s="1"/>
      <c r="C2" s="1"/>
      <c r="D2" s="1"/>
      <c r="E2" s="1"/>
      <c r="F2" s="1"/>
      <c r="G2" s="1"/>
    </row>
    <row r="3" spans="2:7" ht="15.75">
      <c r="B3" s="8" t="s">
        <v>94</v>
      </c>
      <c r="C3" s="1"/>
      <c r="D3" s="1"/>
      <c r="E3" s="1"/>
      <c r="F3" s="1"/>
      <c r="G3" s="1"/>
    </row>
    <row r="4" spans="2:5" ht="15">
      <c r="B4" s="64" t="s">
        <v>95</v>
      </c>
      <c r="C4" s="64"/>
      <c r="D4" s="64"/>
      <c r="E4" s="64"/>
    </row>
    <row r="6" spans="2:12" s="5" customFormat="1" ht="49.5" customHeight="1">
      <c r="B6" s="6" t="s">
        <v>6</v>
      </c>
      <c r="C6" s="7" t="s">
        <v>137</v>
      </c>
      <c r="D6" s="7" t="s">
        <v>96</v>
      </c>
      <c r="E6" s="7" t="s">
        <v>2</v>
      </c>
      <c r="F6" s="11" t="s">
        <v>34</v>
      </c>
      <c r="G6" s="11" t="s">
        <v>67</v>
      </c>
      <c r="H6" s="7" t="s">
        <v>40</v>
      </c>
      <c r="I6" s="7" t="s">
        <v>4</v>
      </c>
      <c r="J6" s="7" t="s">
        <v>136</v>
      </c>
      <c r="K6" s="7" t="s">
        <v>3</v>
      </c>
      <c r="L6" s="7" t="s">
        <v>5</v>
      </c>
    </row>
    <row r="7" spans="2:12" s="12" customFormat="1" ht="301.5" customHeight="1">
      <c r="B7" s="61" t="s">
        <v>63</v>
      </c>
      <c r="C7" s="9" t="s">
        <v>138</v>
      </c>
      <c r="D7" s="9" t="s">
        <v>62</v>
      </c>
      <c r="E7" s="9" t="s">
        <v>98</v>
      </c>
      <c r="F7" s="9" t="s">
        <v>68</v>
      </c>
      <c r="G7" s="21">
        <v>100000000</v>
      </c>
      <c r="H7" s="14" t="s">
        <v>64</v>
      </c>
      <c r="I7" s="14" t="s">
        <v>50</v>
      </c>
      <c r="J7" s="9" t="s">
        <v>50</v>
      </c>
      <c r="K7" s="4" t="s">
        <v>8</v>
      </c>
      <c r="L7" s="14" t="s">
        <v>66</v>
      </c>
    </row>
    <row r="8" spans="2:12" ht="165.75">
      <c r="B8" s="61" t="s">
        <v>69</v>
      </c>
      <c r="C8" s="13" t="s">
        <v>70</v>
      </c>
      <c r="D8" s="9" t="s">
        <v>62</v>
      </c>
      <c r="E8" s="13" t="s">
        <v>139</v>
      </c>
      <c r="F8" s="31" t="s">
        <v>71</v>
      </c>
      <c r="G8" s="47">
        <v>110000000</v>
      </c>
      <c r="H8" s="26" t="s">
        <v>65</v>
      </c>
      <c r="I8" s="4" t="s">
        <v>50</v>
      </c>
      <c r="J8" s="4" t="s">
        <v>50</v>
      </c>
      <c r="K8" s="4" t="s">
        <v>8</v>
      </c>
      <c r="L8" s="4" t="s">
        <v>66</v>
      </c>
    </row>
    <row r="9" spans="2:12" ht="357">
      <c r="B9" s="65" t="s">
        <v>84</v>
      </c>
      <c r="C9" s="53" t="s">
        <v>93</v>
      </c>
      <c r="D9" s="53" t="s">
        <v>62</v>
      </c>
      <c r="E9" s="53" t="s">
        <v>85</v>
      </c>
      <c r="F9" s="54" t="s">
        <v>86</v>
      </c>
      <c r="G9" s="55">
        <v>90000000</v>
      </c>
      <c r="H9" s="56">
        <v>2018</v>
      </c>
      <c r="I9" s="57" t="s">
        <v>92</v>
      </c>
      <c r="J9" s="57" t="s">
        <v>92</v>
      </c>
      <c r="K9" s="57" t="s">
        <v>87</v>
      </c>
      <c r="L9" s="57" t="s">
        <v>17</v>
      </c>
    </row>
    <row r="10" spans="2:12" ht="15">
      <c r="B10" s="118" t="s">
        <v>31</v>
      </c>
      <c r="C10" s="119"/>
      <c r="D10" s="119"/>
      <c r="E10" s="119"/>
      <c r="F10" s="119"/>
      <c r="G10" s="48">
        <f>SUM('Detyrime te PRETENDUARA'!$G$7:$G$9)</f>
        <v>300000000</v>
      </c>
      <c r="H10" s="3"/>
      <c r="I10" s="3"/>
      <c r="J10" s="3"/>
      <c r="K10" s="3"/>
      <c r="L10" s="3"/>
    </row>
    <row r="13" spans="2:3" ht="15">
      <c r="B13" s="122" t="s">
        <v>130</v>
      </c>
      <c r="C13" s="122"/>
    </row>
    <row r="14" spans="2:3" ht="15">
      <c r="B14" s="122"/>
      <c r="C14" s="122"/>
    </row>
    <row r="15" spans="2:3" ht="82.5" customHeight="1">
      <c r="B15" s="122"/>
      <c r="C15" s="122"/>
    </row>
    <row r="16" ht="15">
      <c r="B16" s="52" t="s">
        <v>73</v>
      </c>
    </row>
    <row r="21" spans="2:11" ht="15">
      <c r="B21" s="68" t="s">
        <v>131</v>
      </c>
      <c r="C21" s="68"/>
      <c r="D21" s="71"/>
      <c r="E21" s="71"/>
      <c r="K21" s="23"/>
    </row>
    <row r="23" spans="2:17" ht="76.5">
      <c r="B23" s="27" t="s">
        <v>6</v>
      </c>
      <c r="C23" s="28" t="s">
        <v>32</v>
      </c>
      <c r="D23" s="28" t="s">
        <v>33</v>
      </c>
      <c r="E23" s="28" t="s">
        <v>2</v>
      </c>
      <c r="F23" s="29" t="s">
        <v>34</v>
      </c>
      <c r="G23" s="29" t="s">
        <v>13</v>
      </c>
      <c r="H23" s="29" t="s">
        <v>35</v>
      </c>
      <c r="I23" s="29" t="s">
        <v>36</v>
      </c>
      <c r="J23" s="29" t="s">
        <v>53</v>
      </c>
      <c r="K23" s="30" t="s">
        <v>38</v>
      </c>
      <c r="L23" s="30" t="s">
        <v>22</v>
      </c>
      <c r="M23" s="28" t="s">
        <v>40</v>
      </c>
      <c r="N23" s="28" t="s">
        <v>4</v>
      </c>
      <c r="O23" s="28" t="s">
        <v>72</v>
      </c>
      <c r="P23" s="28" t="s">
        <v>3</v>
      </c>
      <c r="Q23" s="28" t="s">
        <v>5</v>
      </c>
    </row>
    <row r="24" spans="2:17" ht="300.75" customHeight="1">
      <c r="B24" s="13" t="s">
        <v>21</v>
      </c>
      <c r="C24" s="10" t="s">
        <v>54</v>
      </c>
      <c r="D24" s="10" t="s">
        <v>51</v>
      </c>
      <c r="E24" s="10" t="s">
        <v>99</v>
      </c>
      <c r="F24" s="10" t="s">
        <v>55</v>
      </c>
      <c r="G24" s="22" t="s">
        <v>58</v>
      </c>
      <c r="H24" s="18">
        <v>36552863.03</v>
      </c>
      <c r="I24" s="17">
        <v>912800</v>
      </c>
      <c r="J24" s="24">
        <f>H24+I24</f>
        <v>37465663.03</v>
      </c>
      <c r="K24" s="79">
        <v>266093</v>
      </c>
      <c r="L24" s="19">
        <f>J24</f>
        <v>37465663.03</v>
      </c>
      <c r="M24" s="15" t="s">
        <v>23</v>
      </c>
      <c r="N24" s="15" t="s">
        <v>24</v>
      </c>
      <c r="O24" s="10" t="s">
        <v>56</v>
      </c>
      <c r="P24" s="10" t="s">
        <v>25</v>
      </c>
      <c r="Q24" s="15" t="s">
        <v>17</v>
      </c>
    </row>
    <row r="26" spans="2:3" ht="15" customHeight="1">
      <c r="B26" s="121" t="s">
        <v>144</v>
      </c>
      <c r="C26" s="122"/>
    </row>
    <row r="27" spans="2:3" ht="15">
      <c r="B27" s="122"/>
      <c r="C27" s="122"/>
    </row>
    <row r="28" spans="2:3" ht="76.5" customHeight="1">
      <c r="B28" s="122"/>
      <c r="C28" s="122"/>
    </row>
    <row r="29" spans="2:3" ht="15">
      <c r="B29" s="52" t="s">
        <v>73</v>
      </c>
      <c r="C29" s="52"/>
    </row>
  </sheetData>
  <sheetProtection/>
  <mergeCells count="3">
    <mergeCell ref="B10:F10"/>
    <mergeCell ref="B13:C15"/>
    <mergeCell ref="B26:C28"/>
  </mergeCells>
  <printOptions/>
  <pageMargins left="0.7" right="0.7" top="0.75" bottom="0.75" header="0.3" footer="0.3"/>
  <pageSetup orientation="portrait" paperSize="9"/>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2:F62"/>
  <sheetViews>
    <sheetView tabSelected="1" zoomScalePageLayoutView="0" workbookViewId="0" topLeftCell="A36">
      <selection activeCell="F49" sqref="F49"/>
    </sheetView>
  </sheetViews>
  <sheetFormatPr defaultColWidth="9.140625" defaultRowHeight="15"/>
  <cols>
    <col min="1" max="1" width="9.140625" style="81" customWidth="1"/>
    <col min="2" max="2" width="50.140625" style="81" customWidth="1"/>
    <col min="3" max="3" width="35.140625" style="81" customWidth="1"/>
    <col min="4" max="4" width="25.7109375" style="81" customWidth="1"/>
    <col min="5" max="16384" width="9.140625" style="81" customWidth="1"/>
  </cols>
  <sheetData>
    <row r="2" spans="2:6" ht="15">
      <c r="B2" s="80" t="s">
        <v>110</v>
      </c>
      <c r="F2" s="80" t="s">
        <v>110</v>
      </c>
    </row>
    <row r="4" spans="2:4" ht="15">
      <c r="B4" s="90"/>
      <c r="C4" s="90"/>
      <c r="D4" s="90"/>
    </row>
    <row r="5" spans="1:5" ht="30">
      <c r="A5" s="88"/>
      <c r="B5" s="92" t="s">
        <v>111</v>
      </c>
      <c r="C5" s="93" t="s">
        <v>113</v>
      </c>
      <c r="D5" s="94" t="s">
        <v>83</v>
      </c>
      <c r="E5" s="89"/>
    </row>
    <row r="6" spans="1:5" ht="26.25" customHeight="1">
      <c r="A6" s="88"/>
      <c r="B6" s="95" t="s">
        <v>112</v>
      </c>
      <c r="C6" s="96">
        <v>99909993</v>
      </c>
      <c r="D6" s="97">
        <f>ANALIZE!$C6/$C$13</f>
        <v>0.9125425664465482</v>
      </c>
      <c r="E6" s="89"/>
    </row>
    <row r="7" spans="1:5" ht="15">
      <c r="A7" s="88"/>
      <c r="B7" s="95" t="s">
        <v>114</v>
      </c>
      <c r="C7" s="96">
        <v>1000000</v>
      </c>
      <c r="D7" s="97">
        <f>ANALIZE!$C7/$C$13</f>
        <v>0.009133646585747916</v>
      </c>
      <c r="E7" s="89"/>
    </row>
    <row r="8" spans="1:5" ht="13.5" customHeight="1">
      <c r="A8" s="88"/>
      <c r="B8" s="95" t="s">
        <v>115</v>
      </c>
      <c r="C8" s="96">
        <v>217563</v>
      </c>
      <c r="D8" s="97">
        <f>ANALIZE!$C8/$C$13</f>
        <v>0.001987143552135074</v>
      </c>
      <c r="E8" s="89"/>
    </row>
    <row r="9" spans="1:5" ht="12" customHeight="1">
      <c r="A9" s="88"/>
      <c r="B9" s="98" t="s">
        <v>116</v>
      </c>
      <c r="C9" s="96">
        <v>50000</v>
      </c>
      <c r="D9" s="99">
        <f>ANALIZE!$C9/$C$13</f>
        <v>0.00045668232928739583</v>
      </c>
      <c r="E9" s="89"/>
    </row>
    <row r="10" spans="1:5" ht="15">
      <c r="A10" s="88"/>
      <c r="B10" s="95" t="s">
        <v>119</v>
      </c>
      <c r="C10" s="100">
        <v>550000</v>
      </c>
      <c r="D10" s="97">
        <f>ANALIZE!$C10/$C$13</f>
        <v>0.005023505622161354</v>
      </c>
      <c r="E10" s="89"/>
    </row>
    <row r="11" spans="1:5" ht="15">
      <c r="A11" s="88"/>
      <c r="B11" s="101" t="s">
        <v>117</v>
      </c>
      <c r="C11" s="96">
        <v>4214402</v>
      </c>
      <c r="D11" s="97">
        <f>ANALIZE!$C11/$C$13</f>
        <v>0.03849285843826919</v>
      </c>
      <c r="E11" s="89"/>
    </row>
    <row r="12" spans="1:5" ht="15">
      <c r="A12" s="88"/>
      <c r="B12" s="101" t="s">
        <v>118</v>
      </c>
      <c r="C12" s="96">
        <v>3543338</v>
      </c>
      <c r="D12" s="97">
        <f>ANALIZE!$C12/$C$13</f>
        <v>0.03236359702585085</v>
      </c>
      <c r="E12" s="89"/>
    </row>
    <row r="13" spans="1:5" ht="15">
      <c r="A13" s="88"/>
      <c r="B13" s="102" t="s">
        <v>75</v>
      </c>
      <c r="C13" s="103">
        <f>SUM(C6:C12)</f>
        <v>109485296</v>
      </c>
      <c r="D13" s="104">
        <f>ANALIZE!$C13/$C$13</f>
        <v>1</v>
      </c>
      <c r="E13" s="89"/>
    </row>
    <row r="14" spans="2:4" ht="15">
      <c r="B14" s="91"/>
      <c r="C14" s="91"/>
      <c r="D14" s="91"/>
    </row>
    <row r="15" ht="15">
      <c r="B15" s="81" t="s">
        <v>120</v>
      </c>
    </row>
    <row r="16" ht="15">
      <c r="B16" s="81" t="s">
        <v>121</v>
      </c>
    </row>
    <row r="23" spans="2:6" ht="15">
      <c r="B23" s="80" t="s">
        <v>101</v>
      </c>
      <c r="F23" s="80" t="s">
        <v>82</v>
      </c>
    </row>
    <row r="24" spans="2:3" ht="15">
      <c r="B24" s="90"/>
      <c r="C24" s="90"/>
    </row>
    <row r="25" spans="1:4" ht="15">
      <c r="A25" s="88"/>
      <c r="B25" s="106" t="s">
        <v>74</v>
      </c>
      <c r="C25" s="107" t="s">
        <v>102</v>
      </c>
      <c r="D25" s="89"/>
    </row>
    <row r="26" spans="1:4" ht="15">
      <c r="A26" s="88"/>
      <c r="B26" s="108" t="s">
        <v>76</v>
      </c>
      <c r="C26" s="109">
        <v>100000000</v>
      </c>
      <c r="D26" s="89"/>
    </row>
    <row r="27" spans="1:4" ht="15">
      <c r="A27" s="88"/>
      <c r="B27" s="110" t="s">
        <v>100</v>
      </c>
      <c r="C27" s="111">
        <v>37465663</v>
      </c>
      <c r="D27" s="89"/>
    </row>
    <row r="28" spans="1:4" ht="15">
      <c r="A28" s="88"/>
      <c r="B28" s="108" t="s">
        <v>77</v>
      </c>
      <c r="C28" s="109">
        <v>110000000</v>
      </c>
      <c r="D28" s="89"/>
    </row>
    <row r="29" spans="1:5" ht="15">
      <c r="A29" s="88"/>
      <c r="B29" s="108" t="s">
        <v>88</v>
      </c>
      <c r="C29" s="109">
        <v>90000000</v>
      </c>
      <c r="D29" s="89"/>
      <c r="E29" s="80"/>
    </row>
    <row r="30" spans="1:4" ht="15">
      <c r="A30" s="88"/>
      <c r="B30" s="102" t="s">
        <v>75</v>
      </c>
      <c r="C30" s="112">
        <f>SUM(C26:C29)</f>
        <v>337465663</v>
      </c>
      <c r="D30" s="89"/>
    </row>
    <row r="31" spans="2:3" ht="15">
      <c r="B31" s="91"/>
      <c r="C31" s="91"/>
    </row>
    <row r="32" ht="52.5" customHeight="1">
      <c r="B32" s="86" t="s">
        <v>109</v>
      </c>
    </row>
    <row r="33" s="84" customFormat="1" ht="14.25" customHeight="1">
      <c r="B33" s="87"/>
    </row>
    <row r="35" ht="15">
      <c r="B35" s="80" t="s">
        <v>82</v>
      </c>
    </row>
    <row r="37" spans="2:3" ht="15">
      <c r="B37" s="84" t="s">
        <v>111</v>
      </c>
      <c r="C37" s="84" t="s">
        <v>81</v>
      </c>
    </row>
    <row r="38" spans="2:3" ht="15">
      <c r="B38" s="84" t="s">
        <v>78</v>
      </c>
      <c r="C38" s="85">
        <f>C13</f>
        <v>109485296</v>
      </c>
    </row>
    <row r="39" spans="2:3" ht="15">
      <c r="B39" s="84" t="s">
        <v>79</v>
      </c>
      <c r="C39" s="85">
        <f>C30</f>
        <v>337465663</v>
      </c>
    </row>
    <row r="40" spans="2:3" ht="15">
      <c r="B40" s="82" t="s">
        <v>80</v>
      </c>
      <c r="C40" s="83">
        <f>SUM(C38:C39)</f>
        <v>446950959</v>
      </c>
    </row>
    <row r="42" ht="15">
      <c r="B42" s="81" t="s">
        <v>103</v>
      </c>
    </row>
    <row r="43" spans="2:4" ht="45" customHeight="1">
      <c r="B43" s="123" t="s">
        <v>148</v>
      </c>
      <c r="C43" s="124"/>
      <c r="D43" s="125"/>
    </row>
    <row r="44" spans="2:4" ht="15">
      <c r="B44" s="126"/>
      <c r="C44" s="127"/>
      <c r="D44" s="128"/>
    </row>
    <row r="45" spans="2:4" ht="15">
      <c r="B45" s="126"/>
      <c r="C45" s="127"/>
      <c r="D45" s="128"/>
    </row>
    <row r="46" spans="2:4" ht="15">
      <c r="B46" s="126"/>
      <c r="C46" s="127"/>
      <c r="D46" s="128"/>
    </row>
    <row r="47" spans="2:4" ht="15">
      <c r="B47" s="129"/>
      <c r="C47" s="130"/>
      <c r="D47" s="131"/>
    </row>
    <row r="49" ht="15">
      <c r="B49" s="80" t="s">
        <v>132</v>
      </c>
    </row>
    <row r="50" spans="2:3" ht="15">
      <c r="B50" s="90"/>
      <c r="C50" s="90"/>
    </row>
    <row r="51" spans="1:4" ht="15">
      <c r="A51" s="88"/>
      <c r="B51" s="113" t="s">
        <v>5</v>
      </c>
      <c r="C51" s="113" t="s">
        <v>133</v>
      </c>
      <c r="D51" s="89"/>
    </row>
    <row r="52" spans="1:4" ht="15">
      <c r="A52" s="88"/>
      <c r="B52" s="105" t="s">
        <v>97</v>
      </c>
      <c r="C52" s="105">
        <f>COUNTIF('Detyrime FAKTIKE'!Q7:Q14,"Qeveria Berisha")</f>
        <v>1</v>
      </c>
      <c r="D52" s="89"/>
    </row>
    <row r="53" spans="1:4" ht="15">
      <c r="A53" s="88"/>
      <c r="B53" s="105" t="s">
        <v>9</v>
      </c>
      <c r="C53" s="105">
        <f>COUNTIF('Detyrime FAKTIKE'!Q7:Q14,"Qeveria Rama 1")</f>
        <v>2</v>
      </c>
      <c r="D53" s="89"/>
    </row>
    <row r="54" spans="1:4" ht="15">
      <c r="A54" s="88"/>
      <c r="B54" s="105" t="s">
        <v>17</v>
      </c>
      <c r="C54" s="105">
        <f>COUNTIF('Detyrime FAKTIKE'!Q8:Q15,"Qeveria Rama 2")</f>
        <v>3</v>
      </c>
      <c r="D54" s="89"/>
    </row>
    <row r="55" spans="2:3" ht="15">
      <c r="B55" s="91"/>
      <c r="C55" s="91"/>
    </row>
    <row r="57" spans="2:4" ht="15">
      <c r="B57" s="115" t="s">
        <v>140</v>
      </c>
      <c r="C57" s="115"/>
      <c r="D57" s="115"/>
    </row>
    <row r="58" spans="2:4" ht="15">
      <c r="B58" s="123" t="s">
        <v>141</v>
      </c>
      <c r="C58" s="124"/>
      <c r="D58" s="125"/>
    </row>
    <row r="59" spans="2:4" ht="15">
      <c r="B59" s="126"/>
      <c r="C59" s="127"/>
      <c r="D59" s="128"/>
    </row>
    <row r="60" spans="2:4" ht="15">
      <c r="B60" s="126"/>
      <c r="C60" s="127"/>
      <c r="D60" s="128"/>
    </row>
    <row r="61" spans="2:4" ht="15">
      <c r="B61" s="126"/>
      <c r="C61" s="127"/>
      <c r="D61" s="128"/>
    </row>
    <row r="62" spans="2:4" ht="15">
      <c r="B62" s="129"/>
      <c r="C62" s="130"/>
      <c r="D62" s="131"/>
    </row>
  </sheetData>
  <sheetProtection/>
  <mergeCells count="2">
    <mergeCell ref="B43:D47"/>
    <mergeCell ref="B58:D62"/>
  </mergeCells>
  <printOptions/>
  <pageMargins left="0.7" right="0.7" top="0.75" bottom="0.75" header="0.3" footer="0.3"/>
  <pageSetup horizontalDpi="90" verticalDpi="90" orientation="portrait" r:id="rId5"/>
  <drawing r:id="rId4"/>
  <tableParts>
    <tablePart r:id="rId3"/>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Silvana Doci</dc:creator>
  <cp:keywords/>
  <dc:description/>
  <cp:lastModifiedBy>user</cp:lastModifiedBy>
  <dcterms:created xsi:type="dcterms:W3CDTF">2015-06-05T18:17:20Z</dcterms:created>
  <dcterms:modified xsi:type="dcterms:W3CDTF">2021-06-26T15:22:27Z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