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tabRatio="860" activeTab="0"/>
  </bookViews>
  <sheets>
    <sheet name="Tabela" sheetId="1" r:id="rId1"/>
  </sheets>
  <definedNames>
    <definedName name="_xlfn.COUNTIFS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<sst xmlns="http://schemas.openxmlformats.org/spreadsheetml/2006/main" count="227" uniqueCount="138">
  <si>
    <t>Table 1 - Gender Balance among Subjects undergoing Vetting, February 2018 to November 2023</t>
  </si>
  <si>
    <t>Vetting Subject</t>
  </si>
  <si>
    <t>Women</t>
  </si>
  <si>
    <t>Man</t>
  </si>
  <si>
    <t>Vettiong Subject in %</t>
  </si>
  <si>
    <t>Women in %</t>
  </si>
  <si>
    <t>Man in %</t>
  </si>
  <si>
    <t>Undergoing Vetting (after November 2023)</t>
  </si>
  <si>
    <t>Called or subjected to Vetting</t>
  </si>
  <si>
    <t>Vetting Subjects</t>
  </si>
  <si>
    <t>Table 2 - Subjects based on the professional profile subject to vetting until November 2023</t>
  </si>
  <si>
    <t>Judge</t>
  </si>
  <si>
    <t>Prosecutor</t>
  </si>
  <si>
    <t>Legal Aid</t>
  </si>
  <si>
    <t>Legal Councel</t>
  </si>
  <si>
    <t>Clerk</t>
  </si>
  <si>
    <t>Total</t>
  </si>
  <si>
    <t>Judicial District Court</t>
  </si>
  <si>
    <t>Court of Appeal</t>
  </si>
  <si>
    <t>Constitutional Court</t>
  </si>
  <si>
    <t>Supreme Court</t>
  </si>
  <si>
    <t>First Instance Administrative Court</t>
  </si>
  <si>
    <t>Administrative Court of Appeal</t>
  </si>
  <si>
    <t>Court for Serious Crimes</t>
  </si>
  <si>
    <t>Prosecutor Judicial District</t>
  </si>
  <si>
    <t>Prosecutor Appeal</t>
  </si>
  <si>
    <t>General Prosecutor</t>
  </si>
  <si>
    <t>Prosecutor for Serious First Degree Crimes</t>
  </si>
  <si>
    <t>Prosecutor for Serious Crimes Appeal</t>
  </si>
  <si>
    <t>HJC/SJC</t>
  </si>
  <si>
    <t>Total subjects</t>
  </si>
  <si>
    <t>Total subjects in percentage</t>
  </si>
  <si>
    <t>% was calculated based on the total number of subjects submitted to the Vetting</t>
  </si>
  <si>
    <t>TABLE 3 - Confirmed/fully qualified  in office subjects, based on their position in the Institution (until November 2023)</t>
  </si>
  <si>
    <t>Table 4 - Gender Balance, Fully confirmed/qualified subjects</t>
  </si>
  <si>
    <t>Institution</t>
  </si>
  <si>
    <t>HJC Clerk</t>
  </si>
  <si>
    <t>Inspector</t>
  </si>
  <si>
    <t>GENDER</t>
  </si>
  <si>
    <t>NR.</t>
  </si>
  <si>
    <t>Percentage</t>
  </si>
  <si>
    <t>Court - Appeals</t>
  </si>
  <si>
    <t>F</t>
  </si>
  <si>
    <t>Court - First Instance</t>
  </si>
  <si>
    <t>M</t>
  </si>
  <si>
    <t>Administrative Court - Appeals</t>
  </si>
  <si>
    <t>Administrative Court - First Instance</t>
  </si>
  <si>
    <t>Court for Serious Crimes - Appeals</t>
  </si>
  <si>
    <t>Court for Serious Crimes - First Instance</t>
  </si>
  <si>
    <t>HJC</t>
  </si>
  <si>
    <t>Prosecutor - Appeals</t>
  </si>
  <si>
    <t>Prosecutor - First Instance</t>
  </si>
  <si>
    <t>Prosecutor for Serious Crimes - Appeal</t>
  </si>
  <si>
    <t>Prosecutor for Serious Crimes - First Instance</t>
  </si>
  <si>
    <t xml:space="preserve">Total </t>
  </si>
  <si>
    <t>% of fully confirmed subjects</t>
  </si>
  <si>
    <t>TABLE 5 - Dismissed with a Final Verdict subjects by position /institution (until November 2023)</t>
  </si>
  <si>
    <t>Table 6 -  Gender Balance in fully confirmed subject</t>
  </si>
  <si>
    <t>Prokuror</t>
  </si>
  <si>
    <t>NR</t>
  </si>
  <si>
    <t>Prosecutor for Serious Crimes - Appeals</t>
  </si>
  <si>
    <t>% of fully discharged subjects</t>
  </si>
  <si>
    <t>Table 7 - Resigned Subjects, before and during the Vetting</t>
  </si>
  <si>
    <t>Table 8 - Resigned subjects, Gender Balance</t>
  </si>
  <si>
    <t>INSTITUTION</t>
  </si>
  <si>
    <t>%</t>
  </si>
  <si>
    <t xml:space="preserve">Supreme Council of Justice </t>
  </si>
  <si>
    <t>Total %</t>
  </si>
  <si>
    <t>Table 9 - Appeals to IQC decisions, based on the subject appealing</t>
  </si>
  <si>
    <t>APPEALS to IQC decisions</t>
  </si>
  <si>
    <t>share in %</t>
  </si>
  <si>
    <t>Non- appealed</t>
  </si>
  <si>
    <t>Appealed by PCI (Public Commisioners Institution)</t>
  </si>
  <si>
    <t>Appeledby the subject</t>
  </si>
  <si>
    <t>Appealed by the PCI and the subject</t>
  </si>
  <si>
    <t>Appeled within the deadline</t>
  </si>
  <si>
    <t>Table 10 - Members of the Supreme Court</t>
  </si>
  <si>
    <t>STATUS</t>
  </si>
  <si>
    <t>Confirmed in office</t>
  </si>
  <si>
    <t>Dismissed from office</t>
  </si>
  <si>
    <t>Resigned from office</t>
  </si>
  <si>
    <t>Share in % against vetted Supreme Court judges</t>
  </si>
  <si>
    <t>Table 11 - Members of the Constitutional Court</t>
  </si>
  <si>
    <t>Share in % against vetted Constitutional Court judges</t>
  </si>
  <si>
    <t>Table 12- The level of confirmation of judges and prosecutors based on the justice institutions (November 2023)</t>
  </si>
  <si>
    <t>Submitted to the Vetting</t>
  </si>
  <si>
    <t>Completed the Vetting</t>
  </si>
  <si>
    <t>Fully Confirmed</t>
  </si>
  <si>
    <t>Share of Confirmation % kundrejt Total Përfunduar Vetting</t>
  </si>
  <si>
    <t>Fully Dismissed</t>
  </si>
  <si>
    <t>Share of Dismissed against the Toral</t>
  </si>
  <si>
    <t>Resigned</t>
  </si>
  <si>
    <t>Resigned against the total</t>
  </si>
  <si>
    <t>Prosecutor - Appeal</t>
  </si>
  <si>
    <t>Tabela - 13 New Magistrates</t>
  </si>
  <si>
    <t>SUBJECTS</t>
  </si>
  <si>
    <t>Table 14 - Legal Grounds for dismissal  by theVetting</t>
  </si>
  <si>
    <t>Baza ligjore e dhënies së vendimit për shkarkim nga detyra sipas ligjit nr. 84/2016</t>
  </si>
  <si>
    <t>Article 61, point 2-declaration of more than twice the legal wealth</t>
  </si>
  <si>
    <t>Article 61/point 2 - inappropriate contacts</t>
  </si>
  <si>
    <t>Article 61/item 3- insufficientdeclaration  on the character criterion</t>
  </si>
  <si>
    <t>Article 61/item 3- Insifficient disclosure on the wealth criterion</t>
  </si>
  <si>
    <t>Article 61/item 4-inadequacy of professional skills</t>
  </si>
  <si>
    <t>Article 61/item 5 - breach of public trust in the justice system</t>
  </si>
  <si>
    <t>Failure to submit the form - point 1, article 31,35,41</t>
  </si>
  <si>
    <t>Tabela 15 - Legal Grounds for Dismissal</t>
  </si>
  <si>
    <t>Legal Grounds for Dismissal</t>
  </si>
  <si>
    <t>Nr. of dismissed subjects</t>
  </si>
  <si>
    <t>share in % against dismissed subjects</t>
  </si>
  <si>
    <r>
      <t>Two Criteria:</t>
    </r>
    <r>
      <rPr>
        <sz val="12"/>
        <color indexed="8"/>
        <rFont val="Times New Roman"/>
        <family val="1"/>
      </rPr>
      <t xml:space="preserve"> Insifficient disclosure on the  wealth creterion
Breach of public trust</t>
    </r>
  </si>
  <si>
    <r>
      <t xml:space="preserve">Four Criteria: </t>
    </r>
    <r>
      <rPr>
        <sz val="12"/>
        <color indexed="8"/>
        <rFont val="Times New Roman"/>
        <family val="1"/>
      </rPr>
      <t>Inappropriate contacts
Insifficient disclosure regarding the character criterion
Insifficient disclosure on the wealth criterion
Breach of public trust</t>
    </r>
  </si>
  <si>
    <t>Insifficient disclosure of wealth Criterion</t>
  </si>
  <si>
    <r>
      <t>Two Criteria:</t>
    </r>
    <r>
      <rPr>
        <sz val="12"/>
        <color indexed="8"/>
        <rFont val="Times New Roman"/>
        <family val="1"/>
      </rPr>
      <t xml:space="preserve"> Insifficient disclosure on the  wealth creterion
Inadequacy of professional skills
</t>
    </r>
    <r>
      <rPr>
        <b/>
        <sz val="12"/>
        <color indexed="8"/>
        <rFont val="Times New Roman"/>
        <family val="1"/>
      </rPr>
      <t xml:space="preserve">
</t>
    </r>
  </si>
  <si>
    <r>
      <t xml:space="preserve">Three criteria. </t>
    </r>
    <r>
      <rPr>
        <sz val="12"/>
        <color indexed="8"/>
        <rFont val="Times New Roman"/>
        <family val="1"/>
      </rPr>
      <t>Insufficient Wealth declaration 
Inadequacy of professional skills
Breach of public trust</t>
    </r>
    <r>
      <rPr>
        <b/>
        <sz val="12"/>
        <color indexed="8"/>
        <rFont val="Times New Roman"/>
        <family val="1"/>
      </rPr>
      <t xml:space="preserve">
</t>
    </r>
  </si>
  <si>
    <t>Breach of public trust Criteria</t>
  </si>
  <si>
    <r>
      <t xml:space="preserve">Professional Criterion. Inadequacy </t>
    </r>
    <r>
      <rPr>
        <sz val="12"/>
        <color indexed="8"/>
        <rFont val="Times New Roman"/>
        <family val="1"/>
      </rPr>
      <t>of professional skills</t>
    </r>
  </si>
  <si>
    <r>
      <t xml:space="preserve">Two criterias. </t>
    </r>
    <r>
      <rPr>
        <sz val="12"/>
        <color indexed="8"/>
        <rFont val="Times New Roman"/>
        <family val="1"/>
      </rPr>
      <t>Insifficient disclosure on the character criterion
Insifficient disclosure of wealth criterion</t>
    </r>
  </si>
  <si>
    <r>
      <t xml:space="preserve">Wealth Criterion. </t>
    </r>
    <r>
      <rPr>
        <sz val="12"/>
        <color indexed="8"/>
        <rFont val="Times New Roman"/>
        <family val="1"/>
      </rPr>
      <t>Declaration of more than twice the actual wealth
Insifficient disclosure for the wealth criterion</t>
    </r>
  </si>
  <si>
    <r>
      <t>Three criteria.</t>
    </r>
    <r>
      <rPr>
        <sz val="12"/>
        <color indexed="8"/>
        <rFont val="Times New Roman"/>
        <family val="1"/>
      </rPr>
      <t xml:space="preserve"> Insifficient disclosure  on the character criterion
Insifficient disclosure of wealth criterion
Breach of public trust</t>
    </r>
  </si>
  <si>
    <r>
      <t>One Criteria.</t>
    </r>
    <r>
      <rPr>
        <sz val="12"/>
        <color indexed="8"/>
        <rFont val="Times New Roman"/>
        <family val="1"/>
      </rPr>
      <t xml:space="preserve"> Insufficient disclosure on the character criterion</t>
    </r>
  </si>
  <si>
    <r>
      <t xml:space="preserve">Two Criteria. </t>
    </r>
    <r>
      <rPr>
        <sz val="12"/>
        <color indexed="8"/>
        <rFont val="Times New Roman"/>
        <family val="1"/>
      </rPr>
      <t>Inappropriate contacts
Insifficient disclosure on the wealth criterion</t>
    </r>
  </si>
  <si>
    <t xml:space="preserve"> Inappropriate contacts</t>
  </si>
  <si>
    <r>
      <t>Two Criteria.</t>
    </r>
    <r>
      <rPr>
        <sz val="12"/>
        <color indexed="8"/>
        <rFont val="Times New Roman"/>
        <family val="1"/>
      </rPr>
      <t xml:space="preserve"> Inappropriate contacts Insifficient disclosure on the character criterion</t>
    </r>
  </si>
  <si>
    <t>Non-submission of necessary documentation for the vetting process</t>
  </si>
  <si>
    <t>Inadequacy of professional skills
Breach of public trust</t>
  </si>
  <si>
    <t>Table 16. Gender Balance and Level of Qualifications, Vetting Magistrates (until November 2023)</t>
  </si>
  <si>
    <t>Share of woman against the total in %</t>
  </si>
  <si>
    <t>Share of man against the total in %</t>
  </si>
  <si>
    <t>Confimed</t>
  </si>
  <si>
    <t xml:space="preserve">Dismissed </t>
  </si>
  <si>
    <t xml:space="preserve">Resigned </t>
  </si>
  <si>
    <t>In process</t>
  </si>
  <si>
    <t>Gender Balance and Confirmation by the Vetting</t>
  </si>
  <si>
    <t>Woman</t>
  </si>
  <si>
    <t xml:space="preserve">Number of Completed Vettings </t>
  </si>
  <si>
    <t xml:space="preserve">Share of confirmed subjects against the total in % </t>
  </si>
  <si>
    <t xml:space="preserve">Share of dismissed  subjects against the total in % </t>
  </si>
  <si>
    <t xml:space="preserve">Share of resigned subjects against the total in %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</si>
</sst>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3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vertical="top"/>
    </xf>
    <xf numFmtId="176" fontId="45" fillId="0" borderId="10" xfId="20" applyNumberFormat="1" applyFont="1" applyBorder="1" applyAlignment="1">
      <alignment/>
    </xf>
    <xf numFmtId="10" fontId="45" fillId="0" borderId="10" xfId="2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wrapText="1"/>
    </xf>
    <xf numFmtId="9" fontId="45" fillId="0" borderId="0" xfId="20" applyFont="1" applyAlignment="1">
      <alignment/>
    </xf>
    <xf numFmtId="10" fontId="45" fillId="0" borderId="0" xfId="20" applyNumberFormat="1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76" fontId="45" fillId="0" borderId="13" xfId="0" applyNumberFormat="1" applyFont="1" applyBorder="1" applyAlignment="1">
      <alignment/>
    </xf>
    <xf numFmtId="176" fontId="45" fillId="0" borderId="13" xfId="20" applyNumberFormat="1" applyFont="1" applyBorder="1" applyAlignment="1">
      <alignment/>
    </xf>
    <xf numFmtId="176" fontId="45" fillId="0" borderId="14" xfId="0" applyNumberFormat="1" applyFont="1" applyBorder="1" applyAlignment="1">
      <alignment/>
    </xf>
    <xf numFmtId="176" fontId="45" fillId="0" borderId="0" xfId="0" applyNumberFormat="1" applyFont="1" applyAlignment="1">
      <alignment/>
    </xf>
    <xf numFmtId="176" fontId="45" fillId="0" borderId="0" xfId="20" applyNumberFormat="1" applyFont="1" applyBorder="1" applyAlignment="1">
      <alignment/>
    </xf>
    <xf numFmtId="176" fontId="45" fillId="0" borderId="10" xfId="2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9" fontId="45" fillId="0" borderId="0" xfId="0" applyNumberFormat="1" applyFont="1" applyAlignment="1">
      <alignment/>
    </xf>
    <xf numFmtId="10" fontId="45" fillId="0" borderId="10" xfId="0" applyNumberFormat="1" applyFont="1" applyBorder="1" applyAlignment="1">
      <alignment/>
    </xf>
    <xf numFmtId="176" fontId="45" fillId="0" borderId="0" xfId="20" applyNumberFormat="1" applyFont="1" applyAlignment="1">
      <alignment/>
    </xf>
    <xf numFmtId="9" fontId="45" fillId="0" borderId="10" xfId="20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5" fillId="0" borderId="11" xfId="0" applyFont="1" applyBorder="1" applyAlignment="1">
      <alignment/>
    </xf>
    <xf numFmtId="9" fontId="45" fillId="0" borderId="13" xfId="20" applyFont="1" applyBorder="1" applyAlignment="1">
      <alignment/>
    </xf>
    <xf numFmtId="9" fontId="45" fillId="0" borderId="0" xfId="2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176" fontId="45" fillId="0" borderId="14" xfId="20" applyNumberFormat="1" applyFont="1" applyBorder="1" applyAlignment="1">
      <alignment/>
    </xf>
    <xf numFmtId="176" fontId="45" fillId="0" borderId="17" xfId="2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9" fontId="45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28" borderId="18" xfId="0" applyFont="1" applyFill="1" applyBorder="1" applyAlignment="1">
      <alignment vertical="center" wrapText="1"/>
    </xf>
    <xf numFmtId="0" fontId="45" fillId="0" borderId="12" xfId="0" applyFont="1" applyBorder="1" applyAlignment="1">
      <alignment/>
    </xf>
    <xf numFmtId="0" fontId="45" fillId="28" borderId="12" xfId="0" applyFont="1" applyFill="1" applyBorder="1" applyAlignment="1">
      <alignment/>
    </xf>
    <xf numFmtId="176" fontId="45" fillId="28" borderId="12" xfId="20" applyNumberFormat="1" applyFont="1" applyFill="1" applyBorder="1" applyAlignment="1">
      <alignment/>
    </xf>
    <xf numFmtId="176" fontId="45" fillId="28" borderId="12" xfId="20" applyNumberFormat="1" applyFont="1" applyFill="1" applyBorder="1" applyAlignment="1">
      <alignment/>
    </xf>
    <xf numFmtId="0" fontId="45" fillId="0" borderId="18" xfId="0" applyFont="1" applyBorder="1" applyAlignment="1">
      <alignment vertical="top" wrapText="1"/>
    </xf>
    <xf numFmtId="0" fontId="45" fillId="0" borderId="0" xfId="0" applyFont="1" applyAlignment="1">
      <alignment vertical="center" wrapText="1"/>
    </xf>
    <xf numFmtId="176" fontId="45" fillId="0" borderId="12" xfId="2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28" borderId="0" xfId="0" applyFont="1" applyFill="1" applyAlignment="1">
      <alignment/>
    </xf>
    <xf numFmtId="176" fontId="45" fillId="28" borderId="0" xfId="20" applyNumberFormat="1" applyFont="1" applyFill="1" applyBorder="1" applyAlignment="1">
      <alignment/>
    </xf>
    <xf numFmtId="176" fontId="45" fillId="28" borderId="0" xfId="20" applyNumberFormat="1" applyFont="1" applyFill="1" applyBorder="1" applyAlignment="1">
      <alignment/>
    </xf>
    <xf numFmtId="0" fontId="45" fillId="0" borderId="20" xfId="0" applyFont="1" applyBorder="1" applyAlignment="1">
      <alignment/>
    </xf>
    <xf numFmtId="0" fontId="45" fillId="28" borderId="20" xfId="0" applyFont="1" applyFill="1" applyBorder="1" applyAlignment="1">
      <alignment/>
    </xf>
    <xf numFmtId="176" fontId="45" fillId="28" borderId="20" xfId="20" applyNumberFormat="1" applyFont="1" applyFill="1" applyBorder="1" applyAlignment="1">
      <alignment/>
    </xf>
    <xf numFmtId="9" fontId="46" fillId="0" borderId="0" xfId="20" applyFont="1" applyAlignment="1">
      <alignment/>
    </xf>
    <xf numFmtId="0" fontId="45" fillId="33" borderId="21" xfId="0" applyFont="1" applyFill="1" applyBorder="1" applyAlignment="1">
      <alignment/>
    </xf>
    <xf numFmtId="176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9" fontId="45" fillId="0" borderId="10" xfId="20" applyFont="1" applyBorder="1" applyAlignment="1">
      <alignment/>
    </xf>
    <xf numFmtId="176" fontId="45" fillId="33" borderId="0" xfId="20" applyNumberFormat="1" applyFont="1" applyFill="1" applyBorder="1" applyAlignment="1">
      <alignment/>
    </xf>
    <xf numFmtId="176" fontId="45" fillId="0" borderId="20" xfId="2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9"/>
  <sheetViews>
    <sheetView tabSelected="1" workbookViewId="0" topLeftCell="A145">
      <selection activeCell="A152" sqref="A152"/>
    </sheetView>
  </sheetViews>
  <sheetFormatPr defaultColWidth="9.140625" defaultRowHeight="15"/>
  <cols>
    <col min="1" max="1" width="39.57421875" style="3" customWidth="1"/>
    <col min="2" max="2" width="15.140625" style="3" customWidth="1"/>
    <col min="3" max="3" width="11.57421875" style="3" customWidth="1"/>
    <col min="4" max="4" width="12.421875" style="3" customWidth="1"/>
    <col min="5" max="5" width="32.421875" style="3" customWidth="1"/>
    <col min="6" max="6" width="33.57421875" style="3" customWidth="1"/>
    <col min="7" max="7" width="11.421875" style="3" customWidth="1"/>
    <col min="8" max="8" width="12.140625" style="3" customWidth="1"/>
    <col min="9" max="9" width="15.421875" style="3" customWidth="1"/>
    <col min="10" max="10" width="8.57421875" style="3" customWidth="1"/>
    <col min="11" max="11" width="7.8515625" style="3" customWidth="1"/>
    <col min="12" max="12" width="12.8515625" style="3" customWidth="1"/>
    <col min="13" max="13" width="33.421875" style="3" customWidth="1"/>
    <col min="14" max="14" width="8.8515625" style="3" customWidth="1"/>
  </cols>
  <sheetData>
    <row r="2" spans="1:10" ht="15.75">
      <c r="A2" s="4" t="s">
        <v>0</v>
      </c>
      <c r="J2" s="10"/>
    </row>
    <row r="4" spans="1:15" ht="15.7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K4" s="23"/>
      <c r="L4" s="4"/>
      <c r="O4" s="3"/>
    </row>
    <row r="5" spans="1:15" ht="15.75">
      <c r="A5" s="7" t="s">
        <v>7</v>
      </c>
      <c r="B5" s="5">
        <v>103</v>
      </c>
      <c r="C5" s="5">
        <v>47</v>
      </c>
      <c r="D5" s="5">
        <v>56</v>
      </c>
      <c r="E5" s="8">
        <v>0.128</v>
      </c>
      <c r="F5" s="8">
        <f>C5/B5</f>
        <v>0.4563106796116505</v>
      </c>
      <c r="G5" s="9">
        <f>D5/B5</f>
        <v>0.5436893203883495</v>
      </c>
      <c r="K5" s="24"/>
      <c r="M5" s="21"/>
      <c r="O5" s="3"/>
    </row>
    <row r="6" spans="1:15" ht="15.75">
      <c r="A6" s="7" t="s">
        <v>8</v>
      </c>
      <c r="B6" s="5">
        <v>702</v>
      </c>
      <c r="C6" s="5">
        <v>273</v>
      </c>
      <c r="D6" s="5">
        <v>429</v>
      </c>
      <c r="E6" s="8">
        <v>0.872</v>
      </c>
      <c r="F6" s="8">
        <f>C6/B6</f>
        <v>0.3888888888888889</v>
      </c>
      <c r="G6" s="9">
        <v>0.6111</v>
      </c>
      <c r="K6" s="24"/>
      <c r="M6" s="21"/>
      <c r="O6" s="3"/>
    </row>
    <row r="7" spans="1:15" ht="15.75">
      <c r="A7" s="5" t="s">
        <v>9</v>
      </c>
      <c r="B7" s="6">
        <v>805</v>
      </c>
      <c r="C7" s="5">
        <v>320</v>
      </c>
      <c r="D7" s="5">
        <v>485</v>
      </c>
      <c r="E7" s="8">
        <v>1</v>
      </c>
      <c r="F7" s="8">
        <f>C7/B7</f>
        <v>0.39751552795031053</v>
      </c>
      <c r="G7" s="9">
        <f>D7/B7</f>
        <v>0.6024844720496895</v>
      </c>
      <c r="K7" s="24"/>
      <c r="M7" s="21"/>
      <c r="O7" s="3"/>
    </row>
    <row r="8" spans="10:12" ht="15.75">
      <c r="J8" s="24"/>
      <c r="L8" s="21"/>
    </row>
    <row r="9" spans="10:12" ht="15.75">
      <c r="J9" s="24"/>
      <c r="L9" s="21"/>
    </row>
    <row r="10" spans="1:12" ht="15.75">
      <c r="A10" s="10" t="s">
        <v>10</v>
      </c>
      <c r="J10" s="24"/>
      <c r="L10" s="21"/>
    </row>
    <row r="11" ht="15.75">
      <c r="L11" s="25"/>
    </row>
    <row r="12" spans="1:7" ht="15.75">
      <c r="A12" s="5"/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4" t="s">
        <v>16</v>
      </c>
    </row>
    <row r="13" spans="1:7" ht="15.75">
      <c r="A13" s="5" t="s">
        <v>17</v>
      </c>
      <c r="B13" s="5">
        <v>211</v>
      </c>
      <c r="C13" s="5">
        <v>0</v>
      </c>
      <c r="D13" s="5">
        <v>4</v>
      </c>
      <c r="E13" s="5">
        <v>0</v>
      </c>
      <c r="F13" s="5">
        <v>0</v>
      </c>
      <c r="G13" s="3">
        <v>215</v>
      </c>
    </row>
    <row r="14" spans="1:7" ht="15.75">
      <c r="A14" s="5" t="s">
        <v>18</v>
      </c>
      <c r="B14" s="5">
        <v>80</v>
      </c>
      <c r="C14" s="5">
        <v>0</v>
      </c>
      <c r="D14" s="5">
        <v>0</v>
      </c>
      <c r="E14" s="5">
        <v>0</v>
      </c>
      <c r="F14" s="5">
        <v>0</v>
      </c>
      <c r="G14" s="3">
        <v>80</v>
      </c>
    </row>
    <row r="15" spans="1:7" ht="15.75">
      <c r="A15" s="5" t="s">
        <v>19</v>
      </c>
      <c r="B15" s="5">
        <v>7</v>
      </c>
      <c r="C15" s="5">
        <v>0</v>
      </c>
      <c r="D15" s="5">
        <v>0</v>
      </c>
      <c r="E15" s="5">
        <v>6</v>
      </c>
      <c r="F15" s="5">
        <v>0</v>
      </c>
      <c r="G15" s="3">
        <v>13</v>
      </c>
    </row>
    <row r="16" spans="1:7" ht="15.75">
      <c r="A16" s="5" t="s">
        <v>20</v>
      </c>
      <c r="B16" s="5">
        <v>16</v>
      </c>
      <c r="C16" s="5">
        <v>0</v>
      </c>
      <c r="D16" s="5">
        <v>0</v>
      </c>
      <c r="E16" s="5">
        <v>4</v>
      </c>
      <c r="F16" s="5">
        <v>0</v>
      </c>
      <c r="G16" s="3">
        <v>20</v>
      </c>
    </row>
    <row r="17" spans="1:7" ht="15.75">
      <c r="A17" s="11" t="s">
        <v>21</v>
      </c>
      <c r="B17" s="5">
        <v>24</v>
      </c>
      <c r="C17" s="5">
        <v>0</v>
      </c>
      <c r="D17" s="5">
        <v>10</v>
      </c>
      <c r="E17" s="5">
        <v>0</v>
      </c>
      <c r="F17" s="5">
        <v>0</v>
      </c>
      <c r="G17" s="3">
        <v>34</v>
      </c>
    </row>
    <row r="18" spans="1:7" ht="15.75">
      <c r="A18" s="5" t="s">
        <v>22</v>
      </c>
      <c r="B18" s="5">
        <v>13</v>
      </c>
      <c r="C18" s="5">
        <v>0</v>
      </c>
      <c r="D18" s="5">
        <v>4</v>
      </c>
      <c r="E18" s="5">
        <v>0</v>
      </c>
      <c r="F18" s="5">
        <v>0</v>
      </c>
      <c r="G18" s="3">
        <v>17</v>
      </c>
    </row>
    <row r="19" spans="1:7" ht="15.75">
      <c r="A19" s="5" t="s">
        <v>23</v>
      </c>
      <c r="B19" s="5">
        <v>26</v>
      </c>
      <c r="C19" s="5">
        <v>0</v>
      </c>
      <c r="D19" s="5">
        <v>0</v>
      </c>
      <c r="E19" s="5">
        <v>0</v>
      </c>
      <c r="F19" s="5">
        <v>0</v>
      </c>
      <c r="G19" s="3">
        <v>26</v>
      </c>
    </row>
    <row r="20" spans="1:7" ht="15.75">
      <c r="A20" s="5" t="s">
        <v>24</v>
      </c>
      <c r="B20" s="5">
        <v>0</v>
      </c>
      <c r="C20" s="5">
        <v>219</v>
      </c>
      <c r="D20" s="5">
        <v>4</v>
      </c>
      <c r="E20" s="5">
        <v>0</v>
      </c>
      <c r="F20" s="5">
        <v>0</v>
      </c>
      <c r="G20" s="3">
        <v>223</v>
      </c>
    </row>
    <row r="21" spans="1:7" ht="15.75">
      <c r="A21" s="5" t="s">
        <v>25</v>
      </c>
      <c r="B21" s="5">
        <v>0</v>
      </c>
      <c r="C21" s="5">
        <v>27</v>
      </c>
      <c r="D21" s="5">
        <v>0</v>
      </c>
      <c r="E21" s="5">
        <v>0</v>
      </c>
      <c r="F21" s="5">
        <v>0</v>
      </c>
      <c r="G21" s="3">
        <v>27</v>
      </c>
    </row>
    <row r="22" spans="1:7" ht="15.75">
      <c r="A22" s="5" t="s">
        <v>26</v>
      </c>
      <c r="B22" s="5">
        <v>0</v>
      </c>
      <c r="C22" s="5">
        <v>20</v>
      </c>
      <c r="D22" s="5">
        <v>0</v>
      </c>
      <c r="E22" s="5">
        <v>0</v>
      </c>
      <c r="F22" s="5">
        <v>0</v>
      </c>
      <c r="G22" s="3">
        <v>20</v>
      </c>
    </row>
    <row r="23" spans="1:7" ht="15.75">
      <c r="A23" s="11" t="s">
        <v>27</v>
      </c>
      <c r="B23" s="5">
        <v>0</v>
      </c>
      <c r="C23" s="5">
        <v>17</v>
      </c>
      <c r="D23" s="5">
        <v>0</v>
      </c>
      <c r="E23" s="5">
        <v>0</v>
      </c>
      <c r="F23" s="5">
        <v>0</v>
      </c>
      <c r="G23" s="3">
        <v>17</v>
      </c>
    </row>
    <row r="24" spans="1:7" ht="15.75">
      <c r="A24" s="5" t="s">
        <v>28</v>
      </c>
      <c r="B24" s="5">
        <v>0</v>
      </c>
      <c r="C24" s="5">
        <v>3</v>
      </c>
      <c r="D24" s="5">
        <v>0</v>
      </c>
      <c r="E24" s="5">
        <v>0</v>
      </c>
      <c r="F24" s="5">
        <v>0</v>
      </c>
      <c r="G24" s="3">
        <v>3</v>
      </c>
    </row>
    <row r="25" spans="1:7" ht="15.75">
      <c r="A25" s="5" t="s">
        <v>29</v>
      </c>
      <c r="B25" s="5">
        <v>0</v>
      </c>
      <c r="C25" s="5">
        <v>0</v>
      </c>
      <c r="D25" s="5">
        <v>0</v>
      </c>
      <c r="E25" s="5"/>
      <c r="F25" s="5">
        <v>1</v>
      </c>
      <c r="G25" s="3">
        <v>1</v>
      </c>
    </row>
    <row r="26" spans="1:7" ht="15.75">
      <c r="A26" s="3" t="s">
        <v>30</v>
      </c>
      <c r="B26" s="3">
        <v>377</v>
      </c>
      <c r="C26" s="3">
        <v>286</v>
      </c>
      <c r="D26" s="3">
        <v>22</v>
      </c>
      <c r="E26" s="3">
        <v>10</v>
      </c>
      <c r="F26" s="3">
        <v>1</v>
      </c>
      <c r="G26" s="3">
        <f>SUM(G13:G25)</f>
        <v>696</v>
      </c>
    </row>
    <row r="27" spans="1:6" ht="15.75">
      <c r="A27" s="3" t="s">
        <v>31</v>
      </c>
      <c r="B27" s="12">
        <f>B26/G26</f>
        <v>0.5416666666666666</v>
      </c>
      <c r="C27" s="12">
        <f>C26/G26</f>
        <v>0.4109195402298851</v>
      </c>
      <c r="D27" s="12">
        <f>D26/G26</f>
        <v>0.031609195402298854</v>
      </c>
      <c r="E27" s="12">
        <f>E26/G26</f>
        <v>0.014367816091954023</v>
      </c>
      <c r="F27" s="12">
        <f>F26/G26</f>
        <v>0.0014367816091954023</v>
      </c>
    </row>
    <row r="28" spans="2:6" ht="15.75">
      <c r="B28" s="13"/>
      <c r="C28" s="13"/>
      <c r="D28" s="13"/>
      <c r="E28" s="13"/>
      <c r="F28" s="13"/>
    </row>
    <row r="29" ht="15.75">
      <c r="B29" s="3" t="s">
        <v>32</v>
      </c>
    </row>
    <row r="32" spans="1:17" ht="15.75">
      <c r="A32" s="4" t="s">
        <v>33</v>
      </c>
      <c r="J32" s="6" t="s">
        <v>34</v>
      </c>
      <c r="Q32" s="1"/>
    </row>
    <row r="34" spans="1:23" ht="15.75">
      <c r="A34" s="6" t="s">
        <v>35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36</v>
      </c>
      <c r="G34" s="6" t="s">
        <v>37</v>
      </c>
      <c r="J34" s="6" t="s">
        <v>38</v>
      </c>
      <c r="K34" s="6" t="s">
        <v>39</v>
      </c>
      <c r="L34" s="6" t="s">
        <v>40</v>
      </c>
      <c r="Q34" s="1"/>
      <c r="R34" s="3"/>
      <c r="S34" s="3"/>
      <c r="T34" s="3"/>
      <c r="U34" s="3"/>
      <c r="V34" s="3"/>
      <c r="W34" s="3"/>
    </row>
    <row r="35" spans="1:17" ht="15.75">
      <c r="A35" s="5" t="s">
        <v>41</v>
      </c>
      <c r="B35" s="5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3">
        <f>B35+C35+D35+E35+F35+G35</f>
        <v>22</v>
      </c>
      <c r="J35" s="5" t="s">
        <v>42</v>
      </c>
      <c r="K35" s="5">
        <v>134</v>
      </c>
      <c r="L35" s="26">
        <v>0.538</v>
      </c>
      <c r="Q35" s="3"/>
    </row>
    <row r="36" spans="1:17" ht="15.75">
      <c r="A36" s="5" t="s">
        <v>43</v>
      </c>
      <c r="B36" s="5">
        <v>81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3">
        <f aca="true" t="shared" si="0" ref="H36:H49">B36+C36+D36+E36+F36+G36</f>
        <v>81</v>
      </c>
      <c r="J36" s="5" t="s">
        <v>44</v>
      </c>
      <c r="K36" s="5">
        <v>117</v>
      </c>
      <c r="L36" s="26">
        <v>0.462</v>
      </c>
      <c r="Q36" s="3"/>
    </row>
    <row r="37" spans="1:17" ht="15.75">
      <c r="A37" s="5" t="s">
        <v>45</v>
      </c>
      <c r="B37" s="5">
        <v>3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3">
        <f t="shared" si="0"/>
        <v>4</v>
      </c>
      <c r="K37" s="3">
        <f>SUM(K35:K36)</f>
        <v>251</v>
      </c>
      <c r="Q37" s="3"/>
    </row>
    <row r="38" spans="1:17" ht="15.75">
      <c r="A38" s="5" t="s">
        <v>46</v>
      </c>
      <c r="B38" s="5">
        <v>12</v>
      </c>
      <c r="C38" s="5">
        <v>0</v>
      </c>
      <c r="D38" s="5">
        <v>1</v>
      </c>
      <c r="E38" s="5">
        <v>0</v>
      </c>
      <c r="F38" s="5">
        <v>0</v>
      </c>
      <c r="G38" s="5">
        <v>0</v>
      </c>
      <c r="H38" s="3">
        <f t="shared" si="0"/>
        <v>13</v>
      </c>
      <c r="Q38" s="3"/>
    </row>
    <row r="39" spans="1:17" ht="15.75">
      <c r="A39" s="5" t="s">
        <v>20</v>
      </c>
      <c r="B39" s="5">
        <v>2</v>
      </c>
      <c r="C39" s="5">
        <v>0</v>
      </c>
      <c r="D39" s="5">
        <v>2</v>
      </c>
      <c r="E39" s="5">
        <v>3</v>
      </c>
      <c r="F39" s="5">
        <v>0</v>
      </c>
      <c r="G39" s="5">
        <v>0</v>
      </c>
      <c r="H39" s="3">
        <f t="shared" si="0"/>
        <v>7</v>
      </c>
      <c r="Q39" s="3"/>
    </row>
    <row r="40" spans="1:17" ht="15.75">
      <c r="A40" s="5" t="s">
        <v>19</v>
      </c>
      <c r="B40" s="5">
        <v>1</v>
      </c>
      <c r="C40" s="5">
        <v>0</v>
      </c>
      <c r="D40" s="5">
        <v>0</v>
      </c>
      <c r="E40" s="5">
        <v>3</v>
      </c>
      <c r="F40" s="5">
        <v>0</v>
      </c>
      <c r="G40" s="5">
        <v>0</v>
      </c>
      <c r="H40" s="3">
        <f t="shared" si="0"/>
        <v>4</v>
      </c>
      <c r="Q40" s="3"/>
    </row>
    <row r="41" spans="1:17" ht="15.75">
      <c r="A41" s="5" t="s">
        <v>47</v>
      </c>
      <c r="B41" s="5">
        <v>5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3">
        <f t="shared" si="0"/>
        <v>5</v>
      </c>
      <c r="Q41" s="3"/>
    </row>
    <row r="42" spans="1:17" ht="15.75">
      <c r="A42" s="5" t="s">
        <v>48</v>
      </c>
      <c r="B42" s="5">
        <v>10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3">
        <f t="shared" si="0"/>
        <v>10</v>
      </c>
      <c r="Q42" s="3"/>
    </row>
    <row r="43" spans="1:17" ht="15.75">
      <c r="A43" s="5" t="s">
        <v>49</v>
      </c>
      <c r="B43" s="5">
        <v>0</v>
      </c>
      <c r="C43" s="5">
        <v>0</v>
      </c>
      <c r="D43" s="5">
        <v>0</v>
      </c>
      <c r="E43" s="5">
        <v>0</v>
      </c>
      <c r="F43" s="5">
        <v>1</v>
      </c>
      <c r="G43" s="5">
        <v>1</v>
      </c>
      <c r="H43" s="3">
        <f t="shared" si="0"/>
        <v>2</v>
      </c>
      <c r="Q43" s="3"/>
    </row>
    <row r="44" spans="1:17" ht="15.75">
      <c r="A44" s="5" t="s">
        <v>50</v>
      </c>
      <c r="B44" s="5">
        <v>0</v>
      </c>
      <c r="C44" s="5">
        <v>11</v>
      </c>
      <c r="D44" s="5">
        <v>0</v>
      </c>
      <c r="E44" s="5">
        <v>0</v>
      </c>
      <c r="F44" s="5">
        <v>0</v>
      </c>
      <c r="G44" s="5">
        <v>0</v>
      </c>
      <c r="H44" s="3">
        <f t="shared" si="0"/>
        <v>11</v>
      </c>
      <c r="M44" s="27"/>
      <c r="Q44" s="3"/>
    </row>
    <row r="45" spans="1:17" ht="15.75">
      <c r="A45" s="5" t="s">
        <v>51</v>
      </c>
      <c r="B45" s="5">
        <v>0</v>
      </c>
      <c r="C45" s="5">
        <v>69</v>
      </c>
      <c r="D45" s="5">
        <v>0</v>
      </c>
      <c r="E45" s="5">
        <v>0</v>
      </c>
      <c r="F45" s="5">
        <v>0</v>
      </c>
      <c r="G45" s="5">
        <v>0</v>
      </c>
      <c r="H45" s="3">
        <f t="shared" si="0"/>
        <v>69</v>
      </c>
      <c r="Q45" s="3"/>
    </row>
    <row r="46" spans="1:17" ht="15.75">
      <c r="A46" s="5" t="s">
        <v>26</v>
      </c>
      <c r="B46" s="5">
        <v>0</v>
      </c>
      <c r="C46" s="5">
        <v>11</v>
      </c>
      <c r="D46" s="5">
        <v>0</v>
      </c>
      <c r="E46" s="5">
        <v>0</v>
      </c>
      <c r="F46" s="5">
        <v>0</v>
      </c>
      <c r="G46" s="5">
        <v>0</v>
      </c>
      <c r="H46" s="3">
        <f t="shared" si="0"/>
        <v>11</v>
      </c>
      <c r="Q46" s="3"/>
    </row>
    <row r="47" spans="1:17" ht="15.75">
      <c r="A47" s="5" t="s">
        <v>52</v>
      </c>
      <c r="B47" s="5">
        <v>0</v>
      </c>
      <c r="C47" s="5">
        <v>2</v>
      </c>
      <c r="D47" s="5">
        <v>0</v>
      </c>
      <c r="E47" s="5">
        <v>0</v>
      </c>
      <c r="F47" s="5">
        <v>0</v>
      </c>
      <c r="G47" s="5">
        <v>0</v>
      </c>
      <c r="H47" s="3">
        <f t="shared" si="0"/>
        <v>2</v>
      </c>
      <c r="Q47" s="3"/>
    </row>
    <row r="48" spans="1:17" ht="15.75">
      <c r="A48" s="5" t="s">
        <v>53</v>
      </c>
      <c r="B48" s="5">
        <v>0</v>
      </c>
      <c r="C48" s="5">
        <v>10</v>
      </c>
      <c r="D48" s="5">
        <v>0</v>
      </c>
      <c r="E48" s="5">
        <v>0</v>
      </c>
      <c r="F48" s="5">
        <v>0</v>
      </c>
      <c r="G48" s="5">
        <v>0</v>
      </c>
      <c r="H48" s="3">
        <f t="shared" si="0"/>
        <v>10</v>
      </c>
      <c r="Q48" s="3"/>
    </row>
    <row r="49" spans="1:17" ht="15.75">
      <c r="A49" s="14" t="s">
        <v>54</v>
      </c>
      <c r="B49" s="14">
        <v>136</v>
      </c>
      <c r="C49" s="14">
        <v>103</v>
      </c>
      <c r="D49" s="14">
        <v>4</v>
      </c>
      <c r="E49" s="14">
        <v>6</v>
      </c>
      <c r="F49" s="14">
        <v>1</v>
      </c>
      <c r="G49" s="15">
        <v>1</v>
      </c>
      <c r="H49" s="4">
        <f t="shared" si="0"/>
        <v>251</v>
      </c>
      <c r="Q49" s="3"/>
    </row>
    <row r="50" spans="1:17" ht="15.75">
      <c r="A50" s="16" t="s">
        <v>55</v>
      </c>
      <c r="B50" s="17">
        <f>136/251</f>
        <v>0.5418326693227091</v>
      </c>
      <c r="C50" s="17">
        <f>103/251</f>
        <v>0.4103585657370518</v>
      </c>
      <c r="D50" s="18">
        <f>4/251</f>
        <v>0.01593625498007968</v>
      </c>
      <c r="E50" s="17">
        <v>0.024</v>
      </c>
      <c r="F50" s="17">
        <v>0.004</v>
      </c>
      <c r="G50" s="19">
        <v>0.004</v>
      </c>
      <c r="H50" s="5"/>
      <c r="Q50" s="3"/>
    </row>
    <row r="51" spans="2:23" ht="15.75">
      <c r="B51" s="20"/>
      <c r="C51" s="20"/>
      <c r="D51" s="21"/>
      <c r="E51" s="20"/>
      <c r="F51" s="20"/>
      <c r="G51" s="20"/>
      <c r="H51" s="22">
        <v>1</v>
      </c>
      <c r="I51" s="27"/>
      <c r="Q51" s="3"/>
      <c r="R51" s="29"/>
      <c r="S51" s="30"/>
      <c r="T51" s="29"/>
      <c r="U51" s="29"/>
      <c r="V51" s="29"/>
      <c r="W51" s="29"/>
    </row>
    <row r="52" spans="2:23" ht="15.75">
      <c r="B52" s="20"/>
      <c r="C52" s="20"/>
      <c r="D52" s="21"/>
      <c r="E52" s="20"/>
      <c r="F52" s="20"/>
      <c r="G52" s="20"/>
      <c r="H52" s="21"/>
      <c r="I52" s="27"/>
      <c r="Q52" s="3"/>
      <c r="R52" s="29"/>
      <c r="S52" s="30"/>
      <c r="T52" s="29"/>
      <c r="U52" s="29"/>
      <c r="V52" s="29"/>
      <c r="W52" s="29"/>
    </row>
    <row r="54" spans="1:8" ht="15.75">
      <c r="A54" s="4" t="s">
        <v>56</v>
      </c>
      <c r="H54" s="10" t="s">
        <v>57</v>
      </c>
    </row>
    <row r="56" spans="1:10" ht="15.75">
      <c r="A56" s="6" t="s">
        <v>35</v>
      </c>
      <c r="B56" s="5" t="s">
        <v>11</v>
      </c>
      <c r="C56" s="5" t="s">
        <v>58</v>
      </c>
      <c r="D56" s="5" t="s">
        <v>13</v>
      </c>
      <c r="H56" s="5" t="s">
        <v>38</v>
      </c>
      <c r="I56" s="5" t="s">
        <v>59</v>
      </c>
      <c r="J56" s="5" t="s">
        <v>40</v>
      </c>
    </row>
    <row r="57" spans="1:10" ht="15.75">
      <c r="A57" s="5" t="s">
        <v>41</v>
      </c>
      <c r="B57" s="5">
        <v>29</v>
      </c>
      <c r="C57" s="5">
        <v>0</v>
      </c>
      <c r="D57" s="5">
        <v>0</v>
      </c>
      <c r="H57" s="5" t="s">
        <v>44</v>
      </c>
      <c r="I57" s="5">
        <v>115</v>
      </c>
      <c r="J57" s="28">
        <f>I57/152</f>
        <v>0.756578947368421</v>
      </c>
    </row>
    <row r="58" spans="1:10" ht="15.75">
      <c r="A58" s="5" t="s">
        <v>43</v>
      </c>
      <c r="B58" s="5">
        <v>31</v>
      </c>
      <c r="C58" s="5">
        <v>0</v>
      </c>
      <c r="D58" s="5">
        <v>0</v>
      </c>
      <c r="H58" s="5" t="s">
        <v>42</v>
      </c>
      <c r="I58" s="5">
        <v>37</v>
      </c>
      <c r="J58" s="28">
        <f>I58/152</f>
        <v>0.24342105263157895</v>
      </c>
    </row>
    <row r="59" spans="1:9" ht="15.75">
      <c r="A59" s="5" t="s">
        <v>45</v>
      </c>
      <c r="B59" s="5">
        <v>7</v>
      </c>
      <c r="C59" s="5">
        <v>0</v>
      </c>
      <c r="D59" s="5">
        <v>1</v>
      </c>
      <c r="I59" s="3">
        <f>SUM(I57:I58)</f>
        <v>152</v>
      </c>
    </row>
    <row r="60" spans="1:4" ht="15.75">
      <c r="A60" s="5" t="s">
        <v>46</v>
      </c>
      <c r="B60" s="5">
        <v>5</v>
      </c>
      <c r="C60" s="5">
        <v>0</v>
      </c>
      <c r="D60" s="5">
        <v>1</v>
      </c>
    </row>
    <row r="61" spans="1:4" ht="15.75">
      <c r="A61" s="5" t="s">
        <v>20</v>
      </c>
      <c r="B61" s="5">
        <v>7</v>
      </c>
      <c r="C61" s="5">
        <v>0</v>
      </c>
      <c r="D61" s="5">
        <v>0</v>
      </c>
    </row>
    <row r="62" spans="1:4" ht="15.75">
      <c r="A62" s="5" t="s">
        <v>19</v>
      </c>
      <c r="B62" s="5">
        <v>5</v>
      </c>
      <c r="C62" s="5">
        <v>0</v>
      </c>
      <c r="D62" s="5">
        <v>0</v>
      </c>
    </row>
    <row r="63" spans="1:7" ht="15.75">
      <c r="A63" s="5" t="s">
        <v>47</v>
      </c>
      <c r="B63" s="5">
        <v>6</v>
      </c>
      <c r="C63" s="5">
        <v>0</v>
      </c>
      <c r="D63" s="5">
        <v>0</v>
      </c>
      <c r="G63" s="13"/>
    </row>
    <row r="64" spans="1:4" ht="15.75">
      <c r="A64" s="5" t="s">
        <v>48</v>
      </c>
      <c r="B64" s="5">
        <v>1</v>
      </c>
      <c r="C64" s="5">
        <v>0</v>
      </c>
      <c r="D64" s="5">
        <v>0</v>
      </c>
    </row>
    <row r="65" spans="1:4" ht="15.75">
      <c r="A65" s="5" t="s">
        <v>50</v>
      </c>
      <c r="B65" s="5">
        <v>0</v>
      </c>
      <c r="C65" s="5">
        <v>12</v>
      </c>
      <c r="D65" s="5">
        <v>0</v>
      </c>
    </row>
    <row r="66" spans="1:4" ht="15.75">
      <c r="A66" s="5" t="s">
        <v>51</v>
      </c>
      <c r="B66" s="5">
        <v>0</v>
      </c>
      <c r="C66" s="5">
        <v>35</v>
      </c>
      <c r="D66" s="5">
        <v>0</v>
      </c>
    </row>
    <row r="67" spans="1:4" ht="15.75">
      <c r="A67" s="5" t="s">
        <v>26</v>
      </c>
      <c r="B67" s="5">
        <v>0</v>
      </c>
      <c r="C67" s="5">
        <v>5</v>
      </c>
      <c r="D67" s="5">
        <v>0</v>
      </c>
    </row>
    <row r="68" spans="1:4" ht="15.75">
      <c r="A68" s="5" t="s">
        <v>60</v>
      </c>
      <c r="B68" s="5">
        <v>0</v>
      </c>
      <c r="C68" s="5">
        <v>1</v>
      </c>
      <c r="D68" s="5">
        <v>0</v>
      </c>
    </row>
    <row r="69" spans="1:4" ht="15.75">
      <c r="A69" s="5" t="s">
        <v>53</v>
      </c>
      <c r="B69" s="5">
        <v>0</v>
      </c>
      <c r="C69" s="5">
        <v>5</v>
      </c>
      <c r="D69" s="5">
        <v>0</v>
      </c>
    </row>
    <row r="70" spans="1:5" ht="15.75">
      <c r="A70" s="5" t="s">
        <v>16</v>
      </c>
      <c r="B70" s="5">
        <v>92</v>
      </c>
      <c r="C70" s="5">
        <v>58</v>
      </c>
      <c r="D70" s="5">
        <v>2</v>
      </c>
      <c r="E70" s="31">
        <v>152</v>
      </c>
    </row>
    <row r="71" spans="1:5" ht="15.75">
      <c r="A71" s="5" t="s">
        <v>61</v>
      </c>
      <c r="B71" s="28">
        <f>B70/152</f>
        <v>0.6052631578947368</v>
      </c>
      <c r="C71" s="28">
        <f>C70/152</f>
        <v>0.3815789473684211</v>
      </c>
      <c r="D71" s="28">
        <f>D70/152</f>
        <v>0.013157894736842105</v>
      </c>
      <c r="E71" s="32">
        <f>E70/152</f>
        <v>1</v>
      </c>
    </row>
    <row r="72" spans="2:5" ht="15.75">
      <c r="B72" s="33"/>
      <c r="C72" s="33"/>
      <c r="D72" s="33"/>
      <c r="E72" s="33"/>
    </row>
    <row r="73" spans="2:5" ht="15.75">
      <c r="B73" s="33"/>
      <c r="C73" s="33"/>
      <c r="D73" s="33"/>
      <c r="E73" s="33"/>
    </row>
    <row r="76" spans="1:8" ht="15.75">
      <c r="A76" s="4" t="s">
        <v>62</v>
      </c>
      <c r="H76" s="10" t="s">
        <v>63</v>
      </c>
    </row>
    <row r="78" spans="1:13" ht="15.75">
      <c r="A78" s="6" t="s">
        <v>64</v>
      </c>
      <c r="B78" s="5" t="s">
        <v>11</v>
      </c>
      <c r="C78" s="5" t="s">
        <v>58</v>
      </c>
      <c r="D78" s="5" t="s">
        <v>13</v>
      </c>
      <c r="E78" s="5" t="s">
        <v>14</v>
      </c>
      <c r="F78" s="5" t="s">
        <v>37</v>
      </c>
      <c r="H78" s="5" t="s">
        <v>38</v>
      </c>
      <c r="I78" s="5" t="s">
        <v>59</v>
      </c>
      <c r="J78" s="5" t="s">
        <v>65</v>
      </c>
      <c r="M78" s="4"/>
    </row>
    <row r="79" spans="1:12" ht="15.75">
      <c r="A79" s="5" t="s">
        <v>41</v>
      </c>
      <c r="B79" s="5">
        <v>13</v>
      </c>
      <c r="C79" s="5">
        <v>0</v>
      </c>
      <c r="D79" s="5">
        <v>0</v>
      </c>
      <c r="E79" s="5">
        <v>0</v>
      </c>
      <c r="F79" s="5">
        <v>0</v>
      </c>
      <c r="H79" s="5" t="s">
        <v>44</v>
      </c>
      <c r="I79" s="5">
        <v>72</v>
      </c>
      <c r="J79" s="28">
        <f>I79/109</f>
        <v>0.6605504587155964</v>
      </c>
      <c r="L79" s="12"/>
    </row>
    <row r="80" spans="1:12" ht="15.75">
      <c r="A80" s="5" t="s">
        <v>43</v>
      </c>
      <c r="B80" s="5">
        <v>37</v>
      </c>
      <c r="C80" s="5">
        <v>0</v>
      </c>
      <c r="D80" s="5">
        <v>0</v>
      </c>
      <c r="E80" s="5">
        <v>0</v>
      </c>
      <c r="F80" s="5">
        <v>0</v>
      </c>
      <c r="H80" s="5" t="s">
        <v>42</v>
      </c>
      <c r="I80" s="5">
        <v>37</v>
      </c>
      <c r="J80" s="28">
        <f>I80/109</f>
        <v>0.3394495412844037</v>
      </c>
      <c r="L80" s="12"/>
    </row>
    <row r="81" spans="1:9" ht="15.75">
      <c r="A81" s="5" t="s">
        <v>45</v>
      </c>
      <c r="B81" s="5">
        <v>1</v>
      </c>
      <c r="C81" s="5">
        <v>0</v>
      </c>
      <c r="D81" s="5">
        <v>1</v>
      </c>
      <c r="E81" s="5">
        <v>0</v>
      </c>
      <c r="F81" s="5">
        <v>0</v>
      </c>
      <c r="I81" s="3">
        <f>SUM(I79:I80)</f>
        <v>109</v>
      </c>
    </row>
    <row r="82" spans="1:6" ht="15.75">
      <c r="A82" s="5" t="s">
        <v>46</v>
      </c>
      <c r="B82" s="5">
        <v>3</v>
      </c>
      <c r="C82" s="5">
        <v>0</v>
      </c>
      <c r="D82" s="5">
        <v>2</v>
      </c>
      <c r="E82" s="5">
        <v>0</v>
      </c>
      <c r="F82" s="5">
        <v>0</v>
      </c>
    </row>
    <row r="83" spans="1:6" ht="15.75">
      <c r="A83" s="5" t="s">
        <v>20</v>
      </c>
      <c r="B83" s="5">
        <v>6</v>
      </c>
      <c r="C83" s="5">
        <v>0</v>
      </c>
      <c r="D83" s="5">
        <v>5</v>
      </c>
      <c r="E83" s="5">
        <v>1</v>
      </c>
      <c r="F83" s="5">
        <v>0</v>
      </c>
    </row>
    <row r="84" spans="1:6" ht="15.75">
      <c r="A84" s="5" t="s">
        <v>19</v>
      </c>
      <c r="B84" s="5">
        <v>1</v>
      </c>
      <c r="C84" s="5">
        <v>0</v>
      </c>
      <c r="D84" s="5">
        <v>0</v>
      </c>
      <c r="E84" s="5">
        <v>3</v>
      </c>
      <c r="F84" s="5">
        <v>0</v>
      </c>
    </row>
    <row r="85" spans="1:6" ht="15.75">
      <c r="A85" s="5" t="s">
        <v>47</v>
      </c>
      <c r="B85" s="5">
        <v>2</v>
      </c>
      <c r="C85" s="5">
        <v>0</v>
      </c>
      <c r="D85" s="5">
        <v>0</v>
      </c>
      <c r="E85" s="5">
        <v>0</v>
      </c>
      <c r="F85" s="5">
        <v>0</v>
      </c>
    </row>
    <row r="86" spans="1:6" ht="15.75">
      <c r="A86" s="5" t="s">
        <v>66</v>
      </c>
      <c r="B86" s="5">
        <v>0</v>
      </c>
      <c r="C86" s="5">
        <v>0</v>
      </c>
      <c r="D86" s="5">
        <v>0</v>
      </c>
      <c r="E86" s="5">
        <v>0</v>
      </c>
      <c r="F86" s="5">
        <v>2</v>
      </c>
    </row>
    <row r="87" spans="1:6" ht="15.75">
      <c r="A87" s="5" t="s">
        <v>50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</row>
    <row r="88" spans="1:6" ht="15.75">
      <c r="A88" s="5" t="s">
        <v>51</v>
      </c>
      <c r="B88" s="5">
        <v>0</v>
      </c>
      <c r="C88" s="5">
        <v>22</v>
      </c>
      <c r="D88" s="5">
        <v>0</v>
      </c>
      <c r="E88" s="5">
        <v>0</v>
      </c>
      <c r="F88" s="5">
        <v>0</v>
      </c>
    </row>
    <row r="89" spans="1:14" ht="15.75">
      <c r="A89" s="5" t="s">
        <v>26</v>
      </c>
      <c r="B89" s="5">
        <v>0</v>
      </c>
      <c r="C89" s="5">
        <v>3</v>
      </c>
      <c r="D89" s="5">
        <v>4</v>
      </c>
      <c r="E89" s="5">
        <v>0</v>
      </c>
      <c r="F89" s="5">
        <v>0</v>
      </c>
      <c r="N89" s="12"/>
    </row>
    <row r="90" spans="1:14" ht="15.75">
      <c r="A90" s="5" t="s">
        <v>53</v>
      </c>
      <c r="B90" s="5">
        <v>0</v>
      </c>
      <c r="C90" s="5">
        <v>2</v>
      </c>
      <c r="D90" s="5">
        <v>0</v>
      </c>
      <c r="E90" s="5">
        <v>0</v>
      </c>
      <c r="F90" s="5">
        <v>0</v>
      </c>
      <c r="N90" s="12"/>
    </row>
    <row r="91" spans="1:8" ht="15.75">
      <c r="A91" s="14" t="s">
        <v>16</v>
      </c>
      <c r="B91" s="14">
        <v>63</v>
      </c>
      <c r="C91" s="14">
        <v>28</v>
      </c>
      <c r="D91" s="14">
        <v>12</v>
      </c>
      <c r="E91" s="14">
        <v>4</v>
      </c>
      <c r="F91" s="34">
        <v>2</v>
      </c>
      <c r="G91" s="35">
        <v>109</v>
      </c>
      <c r="H91" s="36">
        <v>109</v>
      </c>
    </row>
    <row r="92" spans="1:8" ht="15.75">
      <c r="A92" s="16" t="s">
        <v>67</v>
      </c>
      <c r="B92" s="18">
        <f>63/109</f>
        <v>0.5779816513761468</v>
      </c>
      <c r="C92" s="18">
        <f>28/109</f>
        <v>0.25688073394495414</v>
      </c>
      <c r="D92" s="18">
        <f>12/109</f>
        <v>0.11009174311926606</v>
      </c>
      <c r="E92" s="18">
        <f>4/109</f>
        <v>0.03669724770642202</v>
      </c>
      <c r="F92" s="37">
        <f>2/109</f>
        <v>0.01834862385321101</v>
      </c>
      <c r="G92" s="38">
        <f>109/555</f>
        <v>0.1963963963963964</v>
      </c>
      <c r="H92" s="37">
        <f>109/702</f>
        <v>0.15527065527065528</v>
      </c>
    </row>
    <row r="93" spans="2:8" ht="15.75">
      <c r="B93" s="21"/>
      <c r="C93" s="21"/>
      <c r="D93" s="21"/>
      <c r="E93" s="21"/>
      <c r="F93" s="21"/>
      <c r="G93" s="21"/>
      <c r="H93" s="21"/>
    </row>
    <row r="94" spans="2:8" ht="15.75">
      <c r="B94" s="21"/>
      <c r="C94" s="21"/>
      <c r="D94" s="21"/>
      <c r="E94" s="21"/>
      <c r="F94" s="21"/>
      <c r="G94" s="21"/>
      <c r="H94" s="21"/>
    </row>
    <row r="95" spans="2:8" ht="15.75">
      <c r="B95" s="21"/>
      <c r="C95" s="21"/>
      <c r="D95" s="21"/>
      <c r="E95" s="21"/>
      <c r="F95" s="21"/>
      <c r="G95" s="21"/>
      <c r="H95" s="21"/>
    </row>
    <row r="96" spans="1:8" ht="15.75">
      <c r="A96" s="4" t="s">
        <v>68</v>
      </c>
      <c r="B96" s="21"/>
      <c r="C96" s="21"/>
      <c r="D96" s="21"/>
      <c r="E96" s="21"/>
      <c r="F96" s="21"/>
      <c r="G96" s="21"/>
      <c r="H96" s="21"/>
    </row>
    <row r="97" ht="15.75">
      <c r="E97" s="27"/>
    </row>
    <row r="98" spans="1:3" ht="15.75">
      <c r="A98" s="6" t="s">
        <v>69</v>
      </c>
      <c r="B98" s="5" t="s">
        <v>59</v>
      </c>
      <c r="C98" s="5" t="s">
        <v>70</v>
      </c>
    </row>
    <row r="99" spans="1:3" ht="15.75">
      <c r="A99" s="5" t="s">
        <v>71</v>
      </c>
      <c r="B99" s="39">
        <v>339</v>
      </c>
      <c r="C99" s="22">
        <f>B99/702</f>
        <v>0.4829059829059829</v>
      </c>
    </row>
    <row r="100" spans="1:4" ht="15.75">
      <c r="A100" s="5" t="s">
        <v>72</v>
      </c>
      <c r="B100" s="5">
        <v>92</v>
      </c>
      <c r="C100" s="22">
        <f>B100/702</f>
        <v>0.13105413105413105</v>
      </c>
      <c r="D100" s="12"/>
    </row>
    <row r="101" spans="1:3" ht="15.75">
      <c r="A101" s="5" t="s">
        <v>73</v>
      </c>
      <c r="B101" s="5">
        <v>257</v>
      </c>
      <c r="C101" s="22">
        <f>B101/702</f>
        <v>0.3660968660968661</v>
      </c>
    </row>
    <row r="102" spans="1:3" ht="15.75">
      <c r="A102" s="5" t="s">
        <v>74</v>
      </c>
      <c r="B102" s="5">
        <v>1</v>
      </c>
      <c r="C102" s="22">
        <f>B102/702</f>
        <v>0.0014245014245014246</v>
      </c>
    </row>
    <row r="103" spans="1:3" ht="15.75">
      <c r="A103" s="5" t="s">
        <v>75</v>
      </c>
      <c r="B103" s="5">
        <v>13</v>
      </c>
      <c r="C103" s="22">
        <f>B103/702</f>
        <v>0.018518518518518517</v>
      </c>
    </row>
    <row r="104" spans="1:3" ht="15.75">
      <c r="A104" s="40" t="s">
        <v>54</v>
      </c>
      <c r="B104" s="40">
        <f>SUM(B99:B103)</f>
        <v>702</v>
      </c>
      <c r="C104" s="41">
        <v>1</v>
      </c>
    </row>
    <row r="107" ht="15.75">
      <c r="A107" s="4" t="s">
        <v>76</v>
      </c>
    </row>
    <row r="109" spans="1:3" ht="15.75">
      <c r="A109" s="5" t="s">
        <v>77</v>
      </c>
      <c r="B109" s="5" t="s">
        <v>59</v>
      </c>
      <c r="C109" s="5" t="s">
        <v>65</v>
      </c>
    </row>
    <row r="110" spans="1:3" ht="15.75">
      <c r="A110" s="5" t="s">
        <v>78</v>
      </c>
      <c r="B110" s="5">
        <v>2</v>
      </c>
      <c r="C110" s="28">
        <f>2/16</f>
        <v>0.125</v>
      </c>
    </row>
    <row r="111" spans="1:3" ht="15.75">
      <c r="A111" s="5" t="s">
        <v>79</v>
      </c>
      <c r="B111" s="5">
        <v>8</v>
      </c>
      <c r="C111" s="28">
        <f>B111/16</f>
        <v>0.5</v>
      </c>
    </row>
    <row r="112" spans="1:3" ht="15.75">
      <c r="A112" s="5" t="s">
        <v>80</v>
      </c>
      <c r="B112" s="5">
        <v>6</v>
      </c>
      <c r="C112" s="28">
        <f>B112/16</f>
        <v>0.375</v>
      </c>
    </row>
    <row r="113" ht="15.75">
      <c r="C113" s="3" t="s">
        <v>81</v>
      </c>
    </row>
    <row r="115" ht="15.75">
      <c r="A115" s="4" t="s">
        <v>82</v>
      </c>
    </row>
    <row r="117" spans="1:3" ht="15.75">
      <c r="A117" s="5" t="s">
        <v>77</v>
      </c>
      <c r="B117" s="5" t="s">
        <v>39</v>
      </c>
      <c r="C117" s="5" t="s">
        <v>65</v>
      </c>
    </row>
    <row r="118" spans="1:3" ht="15.75">
      <c r="A118" s="5" t="s">
        <v>78</v>
      </c>
      <c r="B118" s="5">
        <v>1</v>
      </c>
      <c r="C118" s="28">
        <f>B118/7</f>
        <v>0.14285714285714285</v>
      </c>
    </row>
    <row r="119" spans="1:3" ht="15.75">
      <c r="A119" s="5" t="s">
        <v>79</v>
      </c>
      <c r="B119" s="5">
        <v>5</v>
      </c>
      <c r="C119" s="28">
        <f>B119/7</f>
        <v>0.7142857142857143</v>
      </c>
    </row>
    <row r="120" spans="1:3" ht="15.75">
      <c r="A120" s="5" t="s">
        <v>80</v>
      </c>
      <c r="B120" s="5">
        <v>1</v>
      </c>
      <c r="C120" s="28">
        <f>B120/7</f>
        <v>0.14285714285714285</v>
      </c>
    </row>
    <row r="121" ht="15.75">
      <c r="C121" s="3" t="s">
        <v>83</v>
      </c>
    </row>
    <row r="125" spans="1:14" s="1" customFormat="1" ht="15.75">
      <c r="A125" s="4" t="s">
        <v>84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7" spans="1:11" s="2" customFormat="1" ht="46.5" customHeight="1">
      <c r="A127" s="42" t="s">
        <v>35</v>
      </c>
      <c r="B127" s="43" t="s">
        <v>85</v>
      </c>
      <c r="C127" s="44" t="s">
        <v>86</v>
      </c>
      <c r="D127" s="44" t="s">
        <v>87</v>
      </c>
      <c r="E127" s="44" t="s">
        <v>88</v>
      </c>
      <c r="F127" s="44" t="s">
        <v>89</v>
      </c>
      <c r="G127" s="44" t="s">
        <v>90</v>
      </c>
      <c r="H127" s="43" t="s">
        <v>91</v>
      </c>
      <c r="I127" s="49" t="s">
        <v>92</v>
      </c>
      <c r="J127" s="50"/>
      <c r="K127" s="50"/>
    </row>
    <row r="128" spans="1:14" ht="15.75">
      <c r="A128" s="31" t="s">
        <v>41</v>
      </c>
      <c r="B128" s="45">
        <v>80</v>
      </c>
      <c r="C128" s="46">
        <v>51</v>
      </c>
      <c r="D128" s="46">
        <v>22</v>
      </c>
      <c r="E128" s="47">
        <f aca="true" t="shared" si="1" ref="E128:E141">D128/C128</f>
        <v>0.43137254901960786</v>
      </c>
      <c r="F128" s="46">
        <v>29</v>
      </c>
      <c r="G128" s="48">
        <f aca="true" t="shared" si="2" ref="G128:G141">F128/C128</f>
        <v>0.5686274509803921</v>
      </c>
      <c r="H128" s="45">
        <v>13</v>
      </c>
      <c r="I128" s="51">
        <f aca="true" t="shared" si="3" ref="I128:I134">H128/B128</f>
        <v>0.1625</v>
      </c>
      <c r="L128"/>
      <c r="M128"/>
      <c r="N128"/>
    </row>
    <row r="129" spans="1:14" ht="15.75">
      <c r="A129" s="52" t="s">
        <v>43</v>
      </c>
      <c r="B129" s="3">
        <v>211</v>
      </c>
      <c r="C129" s="53">
        <v>123</v>
      </c>
      <c r="D129" s="53">
        <v>81</v>
      </c>
      <c r="E129" s="54">
        <f t="shared" si="1"/>
        <v>0.6585365853658537</v>
      </c>
      <c r="F129" s="53">
        <v>32</v>
      </c>
      <c r="G129" s="55">
        <f t="shared" si="2"/>
        <v>0.2601626016260163</v>
      </c>
      <c r="H129" s="3">
        <v>37</v>
      </c>
      <c r="I129" s="21">
        <f t="shared" si="3"/>
        <v>0.17535545023696683</v>
      </c>
      <c r="L129"/>
      <c r="M129"/>
      <c r="N129"/>
    </row>
    <row r="130" spans="1:14" ht="15.75">
      <c r="A130" s="52" t="s">
        <v>45</v>
      </c>
      <c r="B130" s="3">
        <v>13</v>
      </c>
      <c r="C130" s="53">
        <v>10</v>
      </c>
      <c r="D130" s="53">
        <v>3</v>
      </c>
      <c r="E130" s="54">
        <f t="shared" si="1"/>
        <v>0.3</v>
      </c>
      <c r="F130" s="53">
        <v>7</v>
      </c>
      <c r="G130" s="55">
        <f t="shared" si="2"/>
        <v>0.7</v>
      </c>
      <c r="H130" s="3">
        <v>1</v>
      </c>
      <c r="I130" s="21">
        <f t="shared" si="3"/>
        <v>0.07692307692307693</v>
      </c>
      <c r="L130"/>
      <c r="M130"/>
      <c r="N130"/>
    </row>
    <row r="131" spans="1:14" ht="15.75">
      <c r="A131" s="52" t="s">
        <v>46</v>
      </c>
      <c r="B131" s="3">
        <v>24</v>
      </c>
      <c r="C131" s="53">
        <v>17</v>
      </c>
      <c r="D131" s="53">
        <v>12</v>
      </c>
      <c r="E131" s="54">
        <f t="shared" si="1"/>
        <v>0.7058823529411765</v>
      </c>
      <c r="F131" s="53">
        <v>5</v>
      </c>
      <c r="G131" s="55">
        <f t="shared" si="2"/>
        <v>0.29411764705882354</v>
      </c>
      <c r="H131" s="3">
        <v>3</v>
      </c>
      <c r="I131" s="21">
        <f t="shared" si="3"/>
        <v>0.125</v>
      </c>
      <c r="L131"/>
      <c r="M131"/>
      <c r="N131"/>
    </row>
    <row r="132" spans="1:14" ht="15.75">
      <c r="A132" s="52" t="s">
        <v>20</v>
      </c>
      <c r="B132" s="3">
        <v>16</v>
      </c>
      <c r="C132" s="53">
        <v>9</v>
      </c>
      <c r="D132" s="53">
        <v>2</v>
      </c>
      <c r="E132" s="54">
        <f t="shared" si="1"/>
        <v>0.2222222222222222</v>
      </c>
      <c r="F132" s="53">
        <v>7</v>
      </c>
      <c r="G132" s="55">
        <f t="shared" si="2"/>
        <v>0.7777777777777778</v>
      </c>
      <c r="H132" s="3">
        <v>6</v>
      </c>
      <c r="I132" s="75">
        <f t="shared" si="3"/>
        <v>0.375</v>
      </c>
      <c r="L132"/>
      <c r="M132"/>
      <c r="N132"/>
    </row>
    <row r="133" spans="1:14" ht="15.75">
      <c r="A133" s="52" t="s">
        <v>19</v>
      </c>
      <c r="B133" s="3">
        <v>7</v>
      </c>
      <c r="C133" s="53">
        <v>6</v>
      </c>
      <c r="D133" s="53">
        <v>1</v>
      </c>
      <c r="E133" s="54">
        <f t="shared" si="1"/>
        <v>0.16666666666666666</v>
      </c>
      <c r="F133" s="53">
        <v>5</v>
      </c>
      <c r="G133" s="55">
        <f t="shared" si="2"/>
        <v>0.8333333333333334</v>
      </c>
      <c r="H133" s="3">
        <v>1</v>
      </c>
      <c r="I133" s="21">
        <f t="shared" si="3"/>
        <v>0.14285714285714285</v>
      </c>
      <c r="L133"/>
      <c r="M133"/>
      <c r="N133"/>
    </row>
    <row r="134" spans="1:14" ht="15.75">
      <c r="A134" s="52" t="s">
        <v>47</v>
      </c>
      <c r="B134" s="3">
        <v>11</v>
      </c>
      <c r="C134" s="53">
        <v>11</v>
      </c>
      <c r="D134" s="53">
        <v>5</v>
      </c>
      <c r="E134" s="54">
        <f t="shared" si="1"/>
        <v>0.45454545454545453</v>
      </c>
      <c r="F134" s="53">
        <v>6</v>
      </c>
      <c r="G134" s="55">
        <f t="shared" si="2"/>
        <v>0.5454545454545454</v>
      </c>
      <c r="H134" s="3">
        <v>0</v>
      </c>
      <c r="I134" s="21">
        <f t="shared" si="3"/>
        <v>0</v>
      </c>
      <c r="L134"/>
      <c r="M134"/>
      <c r="N134"/>
    </row>
    <row r="135" spans="1:14" ht="15.75">
      <c r="A135" s="16" t="s">
        <v>48</v>
      </c>
      <c r="B135" s="56">
        <v>15</v>
      </c>
      <c r="C135" s="57">
        <v>11</v>
      </c>
      <c r="D135" s="57">
        <v>10</v>
      </c>
      <c r="E135" s="58">
        <f t="shared" si="1"/>
        <v>0.9090909090909091</v>
      </c>
      <c r="F135" s="57">
        <v>1</v>
      </c>
      <c r="G135" s="58">
        <f t="shared" si="2"/>
        <v>0.09090909090909091</v>
      </c>
      <c r="H135" s="56">
        <v>2</v>
      </c>
      <c r="I135" s="76">
        <f>H135/C135</f>
        <v>0.18181818181818182</v>
      </c>
      <c r="L135"/>
      <c r="M135"/>
      <c r="N135"/>
    </row>
    <row r="136" spans="1:14" ht="15.75">
      <c r="A136" s="52" t="s">
        <v>93</v>
      </c>
      <c r="B136" s="3">
        <v>27</v>
      </c>
      <c r="C136" s="53">
        <v>23</v>
      </c>
      <c r="D136" s="53">
        <v>11</v>
      </c>
      <c r="E136" s="55">
        <f t="shared" si="1"/>
        <v>0.4782608695652174</v>
      </c>
      <c r="F136" s="53">
        <v>12</v>
      </c>
      <c r="G136" s="55">
        <f t="shared" si="2"/>
        <v>0.5217391304347826</v>
      </c>
      <c r="H136" s="3">
        <v>1</v>
      </c>
      <c r="I136" s="21">
        <f>H136/C136</f>
        <v>0.043478260869565216</v>
      </c>
      <c r="L136"/>
      <c r="M136"/>
      <c r="N136"/>
    </row>
    <row r="137" spans="1:14" ht="15.75">
      <c r="A137" s="52" t="s">
        <v>51</v>
      </c>
      <c r="B137" s="3">
        <v>219</v>
      </c>
      <c r="C137" s="53">
        <v>104</v>
      </c>
      <c r="D137" s="53">
        <v>69</v>
      </c>
      <c r="E137" s="55">
        <f t="shared" si="1"/>
        <v>0.6634615384615384</v>
      </c>
      <c r="F137" s="53">
        <v>35</v>
      </c>
      <c r="G137" s="55">
        <f t="shared" si="2"/>
        <v>0.33653846153846156</v>
      </c>
      <c r="H137" s="3">
        <v>22</v>
      </c>
      <c r="I137" s="21">
        <f>H137/B137</f>
        <v>0.1004566210045662</v>
      </c>
      <c r="L137"/>
      <c r="M137"/>
      <c r="N137"/>
    </row>
    <row r="138" spans="1:14" ht="15.75">
      <c r="A138" s="52" t="s">
        <v>26</v>
      </c>
      <c r="B138" s="3">
        <v>20</v>
      </c>
      <c r="C138" s="53">
        <v>16</v>
      </c>
      <c r="D138" s="53">
        <v>11</v>
      </c>
      <c r="E138" s="55">
        <f t="shared" si="1"/>
        <v>0.6875</v>
      </c>
      <c r="F138" s="53">
        <v>5</v>
      </c>
      <c r="G138" s="55">
        <f t="shared" si="2"/>
        <v>0.3125</v>
      </c>
      <c r="H138" s="3">
        <v>3</v>
      </c>
      <c r="I138" s="75">
        <f>H138/B138</f>
        <v>0.15</v>
      </c>
      <c r="L138"/>
      <c r="M138"/>
      <c r="N138"/>
    </row>
    <row r="139" spans="1:14" ht="15.75">
      <c r="A139" s="52" t="s">
        <v>60</v>
      </c>
      <c r="B139" s="3">
        <v>3</v>
      </c>
      <c r="C139" s="53">
        <v>3</v>
      </c>
      <c r="D139" s="53">
        <v>2</v>
      </c>
      <c r="E139" s="55">
        <f t="shared" si="1"/>
        <v>0.6666666666666666</v>
      </c>
      <c r="F139" s="53">
        <v>1</v>
      </c>
      <c r="G139" s="55">
        <f t="shared" si="2"/>
        <v>0.3333333333333333</v>
      </c>
      <c r="H139" s="3">
        <v>0</v>
      </c>
      <c r="I139" s="21">
        <f>H139/B139</f>
        <v>0</v>
      </c>
      <c r="L139"/>
      <c r="M139"/>
      <c r="N139"/>
    </row>
    <row r="140" spans="1:14" ht="15.75">
      <c r="A140" s="16" t="s">
        <v>53</v>
      </c>
      <c r="B140" s="56">
        <v>17</v>
      </c>
      <c r="C140" s="57">
        <v>15</v>
      </c>
      <c r="D140" s="57">
        <v>10</v>
      </c>
      <c r="E140" s="58">
        <f t="shared" si="1"/>
        <v>0.6666666666666666</v>
      </c>
      <c r="F140" s="57">
        <v>5</v>
      </c>
      <c r="G140" s="58">
        <f t="shared" si="2"/>
        <v>0.3333333333333333</v>
      </c>
      <c r="H140" s="56">
        <v>2</v>
      </c>
      <c r="I140" s="76">
        <f>H140/B140</f>
        <v>0.11764705882352941</v>
      </c>
      <c r="L140"/>
      <c r="M140"/>
      <c r="N140"/>
    </row>
    <row r="141" spans="1:9" ht="15.75">
      <c r="A141" s="4" t="s">
        <v>16</v>
      </c>
      <c r="B141" s="4">
        <f>SUM(B128:B140)</f>
        <v>663</v>
      </c>
      <c r="C141" s="4">
        <f>SUM(C128:C140)</f>
        <v>399</v>
      </c>
      <c r="D141" s="4">
        <f>SUM(D128:D140)</f>
        <v>239</v>
      </c>
      <c r="E141" s="59">
        <f t="shared" si="1"/>
        <v>0.5989974937343359</v>
      </c>
      <c r="F141" s="4">
        <f>SUM(F128:F140)</f>
        <v>150</v>
      </c>
      <c r="G141" s="59">
        <f t="shared" si="2"/>
        <v>0.37593984962406013</v>
      </c>
      <c r="H141" s="4">
        <f>SUM(H128:H140)</f>
        <v>91</v>
      </c>
      <c r="I141" s="59">
        <f>H141/B141</f>
        <v>0.13725490196078433</v>
      </c>
    </row>
    <row r="143" ht="15.75">
      <c r="A143" s="4" t="s">
        <v>94</v>
      </c>
    </row>
    <row r="145" spans="1:5" ht="15.75">
      <c r="A145" s="5" t="s">
        <v>95</v>
      </c>
      <c r="B145" s="5" t="s">
        <v>11</v>
      </c>
      <c r="C145" s="5" t="s">
        <v>12</v>
      </c>
      <c r="D145" s="60" t="s">
        <v>16</v>
      </c>
      <c r="E145" s="61" t="s">
        <v>67</v>
      </c>
    </row>
    <row r="146" spans="1:5" ht="15.75">
      <c r="A146" s="5" t="s">
        <v>2</v>
      </c>
      <c r="B146" s="5">
        <v>61</v>
      </c>
      <c r="C146" s="5">
        <v>46</v>
      </c>
      <c r="D146" s="60">
        <v>107</v>
      </c>
      <c r="E146" s="28">
        <f>107/174</f>
        <v>0.6149425287356322</v>
      </c>
    </row>
    <row r="147" spans="1:6" ht="15.75">
      <c r="A147" s="5" t="s">
        <v>3</v>
      </c>
      <c r="B147" s="5">
        <v>47</v>
      </c>
      <c r="C147" s="5">
        <v>20</v>
      </c>
      <c r="D147" s="60">
        <v>67</v>
      </c>
      <c r="E147" s="28">
        <f>67/174</f>
        <v>0.3850574712643678</v>
      </c>
      <c r="F147" s="20"/>
    </row>
    <row r="148" spans="1:5" ht="15.75">
      <c r="A148" s="40" t="s">
        <v>16</v>
      </c>
      <c r="B148" s="40">
        <v>108</v>
      </c>
      <c r="C148" s="40">
        <v>66</v>
      </c>
      <c r="D148" s="60">
        <v>174</v>
      </c>
      <c r="E148" s="62">
        <v>1</v>
      </c>
    </row>
    <row r="149" spans="1:5" ht="15.75">
      <c r="A149" s="5" t="s">
        <v>67</v>
      </c>
      <c r="B149" s="28">
        <f>108/174</f>
        <v>0.6206896551724138</v>
      </c>
      <c r="C149" s="28">
        <f>66/174</f>
        <v>0.3793103448275862</v>
      </c>
      <c r="D149" s="62">
        <v>1</v>
      </c>
      <c r="E149" s="5"/>
    </row>
    <row r="152" ht="15.75">
      <c r="A152" s="10" t="s">
        <v>96</v>
      </c>
    </row>
    <row r="154" spans="1:14" ht="47.25">
      <c r="A154" s="63" t="s">
        <v>97</v>
      </c>
      <c r="B154" s="64" t="s">
        <v>42</v>
      </c>
      <c r="C154" s="64" t="s">
        <v>44</v>
      </c>
      <c r="D154" s="64" t="s">
        <v>16</v>
      </c>
      <c r="N154"/>
    </row>
    <row r="155" spans="1:14" ht="31.5">
      <c r="A155" s="65" t="s">
        <v>98</v>
      </c>
      <c r="B155" s="5">
        <v>1</v>
      </c>
      <c r="C155" s="5">
        <v>1</v>
      </c>
      <c r="D155" s="5">
        <v>2</v>
      </c>
      <c r="N155"/>
    </row>
    <row r="156" spans="1:14" ht="15.75">
      <c r="A156" s="65" t="s">
        <v>99</v>
      </c>
      <c r="B156" s="5">
        <v>0</v>
      </c>
      <c r="C156" s="5">
        <v>6</v>
      </c>
      <c r="D156" s="5">
        <v>6</v>
      </c>
      <c r="N156"/>
    </row>
    <row r="157" spans="1:14" ht="31.5">
      <c r="A157" s="65" t="s">
        <v>100</v>
      </c>
      <c r="B157" s="5">
        <v>1</v>
      </c>
      <c r="C157" s="5">
        <v>9</v>
      </c>
      <c r="D157" s="5">
        <v>10</v>
      </c>
      <c r="N157"/>
    </row>
    <row r="158" spans="1:14" ht="31.5">
      <c r="A158" s="65" t="s">
        <v>101</v>
      </c>
      <c r="B158" s="5">
        <v>32</v>
      </c>
      <c r="C158" s="5">
        <v>102</v>
      </c>
      <c r="D158" s="5">
        <v>134</v>
      </c>
      <c r="N158"/>
    </row>
    <row r="159" spans="1:14" ht="31.5">
      <c r="A159" s="65" t="s">
        <v>102</v>
      </c>
      <c r="B159" s="5">
        <v>1</v>
      </c>
      <c r="C159" s="5">
        <v>13</v>
      </c>
      <c r="D159" s="5">
        <v>14</v>
      </c>
      <c r="N159"/>
    </row>
    <row r="160" spans="1:14" ht="31.5">
      <c r="A160" s="65" t="s">
        <v>103</v>
      </c>
      <c r="B160" s="5">
        <v>6</v>
      </c>
      <c r="C160" s="5">
        <v>32</v>
      </c>
      <c r="D160" s="5">
        <v>38</v>
      </c>
      <c r="N160"/>
    </row>
    <row r="161" spans="1:14" ht="31.5">
      <c r="A161" s="65" t="s">
        <v>104</v>
      </c>
      <c r="B161" s="5">
        <v>1</v>
      </c>
      <c r="C161" s="5">
        <v>0</v>
      </c>
      <c r="D161" s="5">
        <v>1</v>
      </c>
      <c r="N161"/>
    </row>
    <row r="162" spans="1:14" ht="15.75">
      <c r="A162" s="63" t="s">
        <v>16</v>
      </c>
      <c r="B162" s="5">
        <v>35</v>
      </c>
      <c r="C162" s="5">
        <v>113</v>
      </c>
      <c r="D162" s="5">
        <v>148</v>
      </c>
      <c r="N162"/>
    </row>
    <row r="164" ht="15.75">
      <c r="A164" s="10" t="s">
        <v>105</v>
      </c>
    </row>
    <row r="166" spans="1:4" ht="63">
      <c r="A166" s="66" t="s">
        <v>106</v>
      </c>
      <c r="B166" s="67" t="s">
        <v>107</v>
      </c>
      <c r="C166" s="68" t="s">
        <v>108</v>
      </c>
      <c r="D166" s="4"/>
    </row>
    <row r="167" spans="1:4" ht="47.25">
      <c r="A167" s="69" t="s">
        <v>109</v>
      </c>
      <c r="B167" s="5">
        <v>23</v>
      </c>
      <c r="C167" s="9">
        <v>0.1513157894736842</v>
      </c>
      <c r="D167" s="13"/>
    </row>
    <row r="168" spans="1:4" ht="78.75">
      <c r="A168" s="69" t="s">
        <v>110</v>
      </c>
      <c r="B168" s="5">
        <v>1</v>
      </c>
      <c r="C168" s="9">
        <v>0.006578947368421052</v>
      </c>
      <c r="D168" s="13"/>
    </row>
    <row r="169" spans="1:4" ht="15.75">
      <c r="A169" s="70" t="s">
        <v>111</v>
      </c>
      <c r="B169" s="5">
        <v>93</v>
      </c>
      <c r="C169" s="9">
        <v>0.6118421052631579</v>
      </c>
      <c r="D169" s="13"/>
    </row>
    <row r="170" spans="1:4" ht="54" customHeight="1">
      <c r="A170" s="69" t="s">
        <v>112</v>
      </c>
      <c r="B170" s="5">
        <v>6</v>
      </c>
      <c r="C170" s="9">
        <v>0.039473684210526314</v>
      </c>
      <c r="D170" s="13"/>
    </row>
    <row r="171" spans="1:4" ht="63.75" customHeight="1">
      <c r="A171" s="69" t="s">
        <v>113</v>
      </c>
      <c r="B171" s="5">
        <v>6</v>
      </c>
      <c r="C171" s="9">
        <v>0.039473684210526314</v>
      </c>
      <c r="D171" s="13"/>
    </row>
    <row r="172" spans="1:4" ht="15.75">
      <c r="A172" s="70" t="s">
        <v>114</v>
      </c>
      <c r="B172" s="5">
        <v>6</v>
      </c>
      <c r="C172" s="9">
        <v>0.039473684210526314</v>
      </c>
      <c r="D172" s="13"/>
    </row>
    <row r="173" spans="1:4" ht="31.5">
      <c r="A173" s="69" t="s">
        <v>115</v>
      </c>
      <c r="B173" s="5">
        <v>1</v>
      </c>
      <c r="C173" s="9">
        <v>0.006578947368421052</v>
      </c>
      <c r="D173" s="13"/>
    </row>
    <row r="174" spans="1:4" ht="47.25">
      <c r="A174" s="69" t="s">
        <v>116</v>
      </c>
      <c r="B174" s="5">
        <v>4</v>
      </c>
      <c r="C174" s="9">
        <v>0.02631578947368421</v>
      </c>
      <c r="D174" s="13"/>
    </row>
    <row r="175" spans="1:4" ht="63">
      <c r="A175" s="69" t="s">
        <v>117</v>
      </c>
      <c r="B175" s="5">
        <v>2</v>
      </c>
      <c r="C175" s="9">
        <v>0.013157894736842105</v>
      </c>
      <c r="D175" s="13"/>
    </row>
    <row r="176" spans="1:4" ht="63">
      <c r="A176" s="69" t="s">
        <v>118</v>
      </c>
      <c r="B176" s="5">
        <v>2</v>
      </c>
      <c r="C176" s="9">
        <v>0.013157894736842105</v>
      </c>
      <c r="D176" s="13"/>
    </row>
    <row r="177" spans="1:4" ht="31.5">
      <c r="A177" s="69" t="s">
        <v>119</v>
      </c>
      <c r="B177" s="5">
        <v>1</v>
      </c>
      <c r="C177" s="9">
        <v>0.006578947368421052</v>
      </c>
      <c r="D177" s="13"/>
    </row>
    <row r="178" spans="1:4" ht="31.5">
      <c r="A178" s="69" t="s">
        <v>120</v>
      </c>
      <c r="B178" s="5">
        <v>1</v>
      </c>
      <c r="C178" s="9">
        <v>0.006578947368421052</v>
      </c>
      <c r="D178" s="13"/>
    </row>
    <row r="179" spans="1:4" ht="15.75">
      <c r="A179" s="70" t="s">
        <v>121</v>
      </c>
      <c r="B179" s="5">
        <v>2</v>
      </c>
      <c r="C179" s="9">
        <v>0.013157894736842105</v>
      </c>
      <c r="D179" s="13"/>
    </row>
    <row r="180" spans="1:4" ht="47.25">
      <c r="A180" s="69" t="s">
        <v>122</v>
      </c>
      <c r="B180" s="5">
        <v>2</v>
      </c>
      <c r="C180" s="9">
        <v>0.013157894736842105</v>
      </c>
      <c r="D180" s="13"/>
    </row>
    <row r="181" spans="1:4" ht="31.5">
      <c r="A181" s="70" t="s">
        <v>123</v>
      </c>
      <c r="B181" s="5">
        <v>1</v>
      </c>
      <c r="C181" s="9">
        <v>0.006578947368421052</v>
      </c>
      <c r="D181" s="13"/>
    </row>
    <row r="182" spans="1:4" ht="31.5">
      <c r="A182" s="70" t="s">
        <v>124</v>
      </c>
      <c r="B182" s="5">
        <v>1</v>
      </c>
      <c r="C182" s="9">
        <v>0.006578947368421052</v>
      </c>
      <c r="D182" s="13"/>
    </row>
    <row r="183" spans="1:4" ht="15.75">
      <c r="A183" s="71" t="s">
        <v>16</v>
      </c>
      <c r="B183" s="3">
        <v>152</v>
      </c>
      <c r="C183" s="13">
        <v>1</v>
      </c>
      <c r="D183" s="13"/>
    </row>
    <row r="185" ht="15.75">
      <c r="A185" s="4" t="s">
        <v>125</v>
      </c>
    </row>
    <row r="187" spans="1:6" ht="15.75">
      <c r="A187" s="72"/>
      <c r="B187" s="73"/>
      <c r="C187" s="72" t="s">
        <v>42</v>
      </c>
      <c r="D187" s="72" t="s">
        <v>44</v>
      </c>
      <c r="E187" s="72" t="s">
        <v>126</v>
      </c>
      <c r="F187" s="72" t="s">
        <v>127</v>
      </c>
    </row>
    <row r="188" spans="1:6" ht="15.75">
      <c r="A188" s="72" t="s">
        <v>85</v>
      </c>
      <c r="B188" s="73">
        <v>702</v>
      </c>
      <c r="C188" s="72">
        <v>273</v>
      </c>
      <c r="D188" s="72">
        <v>429</v>
      </c>
      <c r="E188" s="74">
        <f>C188/B188</f>
        <v>0.3888888888888889</v>
      </c>
      <c r="F188" s="74">
        <f>D188/B188</f>
        <v>0.6111111111111112</v>
      </c>
    </row>
    <row r="189" spans="1:6" ht="15.75">
      <c r="A189" s="72" t="s">
        <v>128</v>
      </c>
      <c r="B189" s="73">
        <v>251</v>
      </c>
      <c r="C189" s="72">
        <v>134</v>
      </c>
      <c r="D189" s="72">
        <v>117</v>
      </c>
      <c r="E189" s="74">
        <f>C189/B189</f>
        <v>0.5338645418326693</v>
      </c>
      <c r="F189" s="74">
        <f>D189/B189</f>
        <v>0.46613545816733065</v>
      </c>
    </row>
    <row r="190" spans="1:6" ht="15.75">
      <c r="A190" s="72" t="s">
        <v>129</v>
      </c>
      <c r="B190" s="73">
        <v>152</v>
      </c>
      <c r="C190" s="72">
        <v>37</v>
      </c>
      <c r="D190" s="72">
        <v>115</v>
      </c>
      <c r="E190" s="74">
        <f>C190/B190</f>
        <v>0.24342105263157895</v>
      </c>
      <c r="F190" s="74">
        <f>D190/B190</f>
        <v>0.756578947368421</v>
      </c>
    </row>
    <row r="191" spans="1:6" ht="15.75">
      <c r="A191" s="72" t="s">
        <v>130</v>
      </c>
      <c r="B191" s="73">
        <v>109</v>
      </c>
      <c r="C191" s="72">
        <v>37</v>
      </c>
      <c r="D191" s="72">
        <v>72</v>
      </c>
      <c r="E191" s="74">
        <f>C191/B191</f>
        <v>0.3394495412844037</v>
      </c>
      <c r="F191" s="74">
        <f>D191/B191</f>
        <v>0.6605504587155964</v>
      </c>
    </row>
    <row r="192" spans="1:6" ht="15.75">
      <c r="A192" s="72" t="s">
        <v>131</v>
      </c>
      <c r="B192" s="73"/>
      <c r="C192" s="72"/>
      <c r="D192" s="72"/>
      <c r="E192" s="74"/>
      <c r="F192" s="74"/>
    </row>
    <row r="193" spans="1:6" ht="15.75">
      <c r="A193" s="72"/>
      <c r="B193" s="73"/>
      <c r="C193" s="72"/>
      <c r="D193" s="72"/>
      <c r="E193" s="72"/>
      <c r="F193" s="72"/>
    </row>
    <row r="194" ht="15.75">
      <c r="A194" s="4" t="s">
        <v>132</v>
      </c>
    </row>
    <row r="195" spans="3:4" ht="15.75">
      <c r="C195" s="3" t="s">
        <v>133</v>
      </c>
      <c r="D195" s="3" t="s">
        <v>3</v>
      </c>
    </row>
    <row r="196" spans="1:4" ht="15.75">
      <c r="A196" s="3" t="s">
        <v>134</v>
      </c>
      <c r="B196" s="3">
        <f>B189+B190+B191</f>
        <v>512</v>
      </c>
      <c r="C196" s="3">
        <f>C189+C190+C19+C191</f>
        <v>208</v>
      </c>
      <c r="D196" s="3">
        <f>D189+D190+D191</f>
        <v>304</v>
      </c>
    </row>
    <row r="197" spans="1:5" ht="15.75">
      <c r="A197" s="3" t="s">
        <v>135</v>
      </c>
      <c r="B197" s="12">
        <f>B189/B196</f>
        <v>0.490234375</v>
      </c>
      <c r="C197" s="12">
        <f>C189/C196</f>
        <v>0.6442307692307693</v>
      </c>
      <c r="D197" s="12">
        <f>D189/D196</f>
        <v>0.3848684210526316</v>
      </c>
      <c r="E197" s="12"/>
    </row>
    <row r="198" spans="1:4" ht="15.75">
      <c r="A198" s="3" t="s">
        <v>136</v>
      </c>
      <c r="B198" s="12">
        <f>B190/B196</f>
        <v>0.296875</v>
      </c>
      <c r="C198" s="12">
        <f>C190/C196</f>
        <v>0.1778846153846154</v>
      </c>
      <c r="D198" s="12">
        <f>D190/D196</f>
        <v>0.3782894736842105</v>
      </c>
    </row>
    <row r="199" spans="1:4" ht="15.75">
      <c r="A199" s="3" t="s">
        <v>137</v>
      </c>
      <c r="B199" s="12">
        <f>B191/B196</f>
        <v>0.212890625</v>
      </c>
      <c r="C199" s="12">
        <f>C191/C196</f>
        <v>0.1778846153846154</v>
      </c>
      <c r="D199" s="12">
        <f>D191/D196</f>
        <v>0.23684210526315788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CTS</cp:lastModifiedBy>
  <cp:lastPrinted>2024-02-16T18:42:51Z</cp:lastPrinted>
  <dcterms:created xsi:type="dcterms:W3CDTF">2024-01-15T07:54:44Z</dcterms:created>
  <dcterms:modified xsi:type="dcterms:W3CDTF">2024-02-21T15:06:01Z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A817946B9DC04FCB87E05A1FC4C5B9E8</vt:lpwstr>
  </property>
  <property fmtid="{D5CDD505-2E9C-101B-9397-08002B2CF9AE}" pid="4" name="KSOProductBuildV">
    <vt:lpwstr>1033-11.2.0.11225</vt:lpwstr>
  </property>
</Properties>
</file>