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871492B1-6A65-4231-BB87-E827DCDAB251}" xr6:coauthVersionLast="47" xr6:coauthVersionMax="47" xr10:uidLastSave="{00000000-0000-0000-0000-000000000000}"/>
  <bookViews>
    <workbookView xWindow="-110" yWindow="-110" windowWidth="19420" windowHeight="10300" firstSheet="9" activeTab="13" xr2:uid="{6B3B52F4-A9EA-4F6A-9112-DA899DF0B22E}"/>
  </bookViews>
  <sheets>
    <sheet name="Paga Mesatare" sheetId="2" r:id="rId1"/>
    <sheet name="Fond Kontigjence" sheetId="1" r:id="rId2"/>
    <sheet name="Fond Total" sheetId="3" r:id="rId3"/>
    <sheet name="Funksionarë të Lartë" sheetId="4" r:id="rId4"/>
    <sheet name="Magjistrat" sheetId="5" r:id="rId5"/>
    <sheet name="Shëndetësi" sheetId="6" r:id="rId6"/>
    <sheet name="Arsimi Parauniversitar" sheetId="7" r:id="rId7"/>
    <sheet name="Polici" sheetId="8" r:id="rId8"/>
    <sheet name="Forcat e Armatosura" sheetId="9" r:id="rId9"/>
    <sheet name="Policia e Burgjeve" sheetId="10" r:id="rId10"/>
    <sheet name="Zjarrëfikës" sheetId="11" r:id="rId11"/>
    <sheet name="Punonjës Mbështetës" sheetId="12" r:id="rId12"/>
    <sheet name="Universitet" sheetId="13" r:id="rId13"/>
    <sheet name="Garda" sheetId="14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7" l="1"/>
  <c r="G7" i="7"/>
  <c r="G8" i="7"/>
  <c r="G5" i="7"/>
  <c r="G6" i="6"/>
  <c r="G7" i="6"/>
  <c r="G8" i="6"/>
  <c r="G9" i="6"/>
  <c r="G10" i="6"/>
  <c r="G11" i="6"/>
  <c r="G12" i="6"/>
  <c r="G13" i="6"/>
  <c r="G14" i="6"/>
  <c r="G5" i="6"/>
  <c r="F14" i="14"/>
  <c r="F12" i="14"/>
  <c r="F9" i="14"/>
  <c r="F8" i="14"/>
  <c r="F7" i="14"/>
  <c r="F5" i="14"/>
  <c r="F6" i="14"/>
  <c r="E14" i="14"/>
  <c r="E13" i="14"/>
  <c r="F13" i="14" s="1"/>
  <c r="E12" i="14"/>
  <c r="E11" i="14"/>
  <c r="F11" i="14" s="1"/>
  <c r="E10" i="14"/>
  <c r="F10" i="14" s="1"/>
  <c r="E9" i="14"/>
  <c r="E8" i="14"/>
  <c r="E7" i="14"/>
  <c r="E6" i="14"/>
  <c r="E5" i="14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5" i="13"/>
  <c r="F11" i="12"/>
  <c r="F10" i="12"/>
  <c r="F9" i="12"/>
  <c r="F8" i="12"/>
  <c r="F7" i="12"/>
  <c r="F6" i="12"/>
  <c r="F5" i="12"/>
  <c r="F10" i="11"/>
  <c r="F9" i="11"/>
  <c r="F8" i="11"/>
  <c r="F7" i="11"/>
  <c r="F6" i="11"/>
  <c r="F5" i="11"/>
  <c r="F15" i="10"/>
  <c r="F14" i="10"/>
  <c r="F13" i="10"/>
  <c r="F12" i="10"/>
  <c r="F11" i="10"/>
  <c r="F10" i="10"/>
  <c r="F9" i="10"/>
  <c r="F8" i="10"/>
  <c r="F7" i="10"/>
  <c r="F6" i="10"/>
  <c r="E5" i="10"/>
  <c r="F5" i="10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7" i="8"/>
  <c r="F7" i="8" s="1"/>
  <c r="E6" i="8"/>
  <c r="F6" i="8" s="1"/>
  <c r="E5" i="8"/>
  <c r="F5" i="8" s="1"/>
  <c r="F8" i="7"/>
  <c r="F7" i="7"/>
  <c r="F6" i="7"/>
  <c r="F5" i="7"/>
  <c r="F14" i="6"/>
  <c r="F13" i="6"/>
  <c r="E12" i="6"/>
  <c r="F12" i="6" s="1"/>
  <c r="F11" i="6"/>
  <c r="E10" i="6"/>
  <c r="F10" i="6" s="1"/>
  <c r="E9" i="6"/>
  <c r="F9" i="6" s="1"/>
  <c r="F8" i="6"/>
  <c r="F7" i="6"/>
  <c r="F6" i="6"/>
  <c r="F5" i="6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F5" i="5"/>
  <c r="E5" i="5"/>
  <c r="F30" i="4"/>
  <c r="H30" i="4" s="1"/>
  <c r="F29" i="4"/>
  <c r="D29" i="4"/>
  <c r="F28" i="4"/>
  <c r="D28" i="4"/>
  <c r="F27" i="4"/>
  <c r="D27" i="4"/>
  <c r="F26" i="4"/>
  <c r="G26" i="4" s="1"/>
  <c r="D26" i="4"/>
  <c r="F25" i="4"/>
  <c r="D25" i="4"/>
  <c r="F24" i="4"/>
  <c r="D24" i="4"/>
  <c r="F23" i="4"/>
  <c r="D23" i="4"/>
  <c r="F22" i="4"/>
  <c r="H22" i="4" s="1"/>
  <c r="D22" i="4"/>
  <c r="F21" i="4"/>
  <c r="H21" i="4" s="1"/>
  <c r="D21" i="4"/>
  <c r="F20" i="4"/>
  <c r="D20" i="4"/>
  <c r="F19" i="4"/>
  <c r="D19" i="4"/>
  <c r="F18" i="4"/>
  <c r="H18" i="4" s="1"/>
  <c r="D18" i="4"/>
  <c r="F17" i="4"/>
  <c r="D17" i="4"/>
  <c r="H16" i="4"/>
  <c r="F16" i="4"/>
  <c r="G16" i="4" s="1"/>
  <c r="D16" i="4"/>
  <c r="F15" i="4"/>
  <c r="D15" i="4"/>
  <c r="F14" i="4"/>
  <c r="D14" i="4"/>
  <c r="F13" i="4"/>
  <c r="D13" i="4"/>
  <c r="F12" i="4"/>
  <c r="D12" i="4"/>
  <c r="F11" i="4"/>
  <c r="H11" i="4" s="1"/>
  <c r="D11" i="4"/>
  <c r="F10" i="4"/>
  <c r="D10" i="4"/>
  <c r="F9" i="4"/>
  <c r="D9" i="4"/>
  <c r="H5" i="4"/>
  <c r="G5" i="4"/>
  <c r="C8" i="3"/>
  <c r="C9" i="3"/>
  <c r="F5" i="1"/>
  <c r="F5" i="2"/>
  <c r="F7" i="2" s="1"/>
  <c r="G7" i="2" s="1"/>
  <c r="C7" i="2"/>
  <c r="H17" i="4" l="1"/>
  <c r="G12" i="4"/>
  <c r="H26" i="4"/>
  <c r="H12" i="4"/>
  <c r="H27" i="4"/>
  <c r="H13" i="4"/>
  <c r="H23" i="4"/>
  <c r="G28" i="4"/>
  <c r="H9" i="4"/>
  <c r="G14" i="4"/>
  <c r="H14" i="4"/>
  <c r="G24" i="4"/>
  <c r="G10" i="4"/>
  <c r="H29" i="4"/>
  <c r="H10" i="4"/>
  <c r="G20" i="4"/>
  <c r="H20" i="4"/>
  <c r="H25" i="4"/>
  <c r="G22" i="4"/>
  <c r="G18" i="4"/>
  <c r="H28" i="4"/>
  <c r="H19" i="4"/>
  <c r="H24" i="4"/>
  <c r="H15" i="4"/>
  <c r="G9" i="4"/>
  <c r="G11" i="4"/>
  <c r="G13" i="4"/>
  <c r="G15" i="4"/>
  <c r="G17" i="4"/>
  <c r="G19" i="4"/>
  <c r="G21" i="4"/>
  <c r="G23" i="4"/>
  <c r="G25" i="4"/>
  <c r="G27" i="4"/>
  <c r="G29" i="4"/>
  <c r="G30" i="4"/>
</calcChain>
</file>

<file path=xl/sharedStrings.xml><?xml version="1.0" encoding="utf-8"?>
<sst xmlns="http://schemas.openxmlformats.org/spreadsheetml/2006/main" count="242" uniqueCount="171">
  <si>
    <t>Tabela 3: Përdorim i Fondit të Kontigjencës dhe pjesa e mbetur, në milion lekë</t>
  </si>
  <si>
    <t>Buxheti 2023</t>
  </si>
  <si>
    <t>Pakësuar për Shpërblimin e Pensionistëve</t>
  </si>
  <si>
    <t>Pakësuar për Kompensim Sig. Shoqërore dhe Shëndetësore si pasojë e rritjes së Pagës Minimale</t>
  </si>
  <si>
    <t>Mbetur</t>
  </si>
  <si>
    <t>Fondi i Kontigjencës</t>
  </si>
  <si>
    <t>Komente dhe analiza: Open Data Albania</t>
  </si>
  <si>
    <t>Grafiku 3: Përdorim i Fondit të Kontigjencës dhe pjesa e mbetur, në milion lekë</t>
  </si>
  <si>
    <t>Fond Paga Buxhet 2023</t>
  </si>
  <si>
    <t>Fond Total Paga + Sigurime, Buxhet 2023</t>
  </si>
  <si>
    <t>Paga Mesatare Bruto e premtuar</t>
  </si>
  <si>
    <t>Vlera Lekë</t>
  </si>
  <si>
    <t>Rritja në % Premtim - Planifikim</t>
  </si>
  <si>
    <t>Vlera (në mln lekë)</t>
  </si>
  <si>
    <t>Tabela 2: Planifikim dhe Premtim Rritje page në Sektorin Publik</t>
  </si>
  <si>
    <t>Grafiku 2: Planifikim dhe Premtim Rritje page në Sektorin Publik</t>
  </si>
  <si>
    <t>Fond Kontigjence I mbetur</t>
  </si>
  <si>
    <t>Ishte</t>
  </si>
  <si>
    <t>Bëhet</t>
  </si>
  <si>
    <t>Diferenca në lekë</t>
  </si>
  <si>
    <t>Rritja në %</t>
  </si>
  <si>
    <t>Paga e Presidentit</t>
  </si>
  <si>
    <t>Funksionari</t>
  </si>
  <si>
    <t>Raporti</t>
  </si>
  <si>
    <t>Paga Bruto Ishte</t>
  </si>
  <si>
    <t>Paga Bruto planifikohet</t>
  </si>
  <si>
    <t>Kryetari i Kuvendit</t>
  </si>
  <si>
    <t>Kryeministri</t>
  </si>
  <si>
    <t>Zëvendëskryetari i Kuvendit</t>
  </si>
  <si>
    <t>Zëvendëskryeministri</t>
  </si>
  <si>
    <t>Ministri</t>
  </si>
  <si>
    <t>Deputeti</t>
  </si>
  <si>
    <t>Inspektori i Përgjithshëm i Inspektoratit të Lartë të Deklarimit dhe Kontrollit të Pasurive dhe Konfliktit të Interesave</t>
  </si>
  <si>
    <t xml:space="preserve">Komisioneri për Mbikëqyrjen e Shërbimit Civil </t>
  </si>
  <si>
    <t>Kryetari i Komisionit të Autoritetit të Konkurrencës</t>
  </si>
  <si>
    <t>Kryetari i Autoritetit të Komunikimeve Elektronike dhe Postare</t>
  </si>
  <si>
    <t>Kryetari i Entit Rregullator të Sektorit të Furnizimit me Ujë dhe
Largimit e Përpunimit të Ujërave të Ndotura</t>
  </si>
  <si>
    <t>Kryetari i Autoritetit të Mediave Audiovizive</t>
  </si>
  <si>
    <t>Komisioneri për të Drejtën e Informimit dhe Mbrojtjen e të Dhënave Personale</t>
  </si>
  <si>
    <t>Komisioneri për Mbrojtjen nga Diskriminimi</t>
  </si>
  <si>
    <t>Kryetari i Autoritetit për Informimin mbi Dokumentet e ish Sigurimit të Shtetit</t>
  </si>
  <si>
    <t>Drejtori i Përgjithshëm i Institutit të Statistikave</t>
  </si>
  <si>
    <t>Anëtarët e Komisionit të Konkurrencës</t>
  </si>
  <si>
    <t xml:space="preserve">Anëtarët e Autoritetit të Komunikimeve Elektronike dhe Postare </t>
  </si>
  <si>
    <t xml:space="preserve">Anëtari i Entit Rregullator të Sektorit të Furnizimit me Ujë dhe Largimit e Përpunimit të Ujërave të Ndotura </t>
  </si>
  <si>
    <t>Zëvendëskryetari i Autoritetit të Mediave Audiovizive</t>
  </si>
  <si>
    <t>Anëtarët e Autoritetit për Informimin mbi Dokumentet e ish Sigurimit të Shtetit</t>
  </si>
  <si>
    <t>Paga Referuese e Magjistratit</t>
  </si>
  <si>
    <t>-</t>
  </si>
  <si>
    <t>Burimi: Kuvendi i Shqipërisë, https://www.parlament.al/dokumentacioni/aktet</t>
  </si>
  <si>
    <t>Tabela 5: Planifikim Ndryshim Paga e Funksionarëve të Lartë Shtetëror, në lekë (Projektligj - Prill 2023)</t>
  </si>
  <si>
    <t>Grafiku 5: Planifikim Ndryshim Paga e Funksionarëve të Lartë Shtetëror, në lekë (Projektligj - Prill 2023)</t>
  </si>
  <si>
    <t>Para Prill 2023</t>
  </si>
  <si>
    <t>Plan Pas Prill 2023</t>
  </si>
  <si>
    <t>Ndryshimi lekë</t>
  </si>
  <si>
    <t>Ndryshimi në %</t>
  </si>
  <si>
    <t>Kryetari i SPAK</t>
  </si>
  <si>
    <t>Nënkryetari i SPAK</t>
  </si>
  <si>
    <t>Kryetari i Byrosë së Hetimit</t>
  </si>
  <si>
    <t>Nënkryetari i Byrosë së Hetimit</t>
  </si>
  <si>
    <t>Kryetari i Gjykatës së Apelit Kundër Korrupsionit dhe Krimit të Organizuar</t>
  </si>
  <si>
    <t>Nënkryetari i Gjykatës së Apelit Kundër Korrupsionit dhe Krimit të Organizuar</t>
  </si>
  <si>
    <t>Magjistrat që ushtron detyrën në gjykatat e shkallës së parë</t>
  </si>
  <si>
    <t>Magjistrat që ushtron detyrën në gjykatën e apelit</t>
  </si>
  <si>
    <t>Magjistrat që ushtron detyrën në gjykatën e lartë</t>
  </si>
  <si>
    <t>Pas Prill 2023</t>
  </si>
  <si>
    <t>Titullar institucioni në QSU “Nënë Tereza”</t>
  </si>
  <si>
    <t>Titullar i njësive vendore të kujdesit shëndetësor me qendër në qarqe</t>
  </si>
  <si>
    <t>Titullar i njësive vendore të kujdesit shëndetësor me qendër në bashki</t>
  </si>
  <si>
    <t>Shef Shërbimi infektiv në QSUNT</t>
  </si>
  <si>
    <t>QSUT: Mjek specialist</t>
  </si>
  <si>
    <t>NJV: Mjek/specialist në shërbimet e shëndetit publik</t>
  </si>
  <si>
    <t>NJV: Infermier me Master</t>
  </si>
  <si>
    <t xml:space="preserve">NJV: Kryeinfermier </t>
  </si>
  <si>
    <t>NJV: Mjek</t>
  </si>
  <si>
    <t>Tabela 6: Ndryshim Paga të planifikuara për magjistratët, në lekë - projektligj Prill 2023</t>
  </si>
  <si>
    <t>Mësues në arsimin fillor në shkollat 9-vjeçare, me master ose ekuivalent</t>
  </si>
  <si>
    <t>Mësues në shkollat e arsimit të mesëm të lartë, me master ose ekuivalent</t>
  </si>
  <si>
    <t>Drejtor i shkollës së arsimit të mesëm të lartë me mbi 700 nxënës</t>
  </si>
  <si>
    <t>Edukator në kopsht fëmijësh.</t>
  </si>
  <si>
    <t>Policia Inspektor</t>
  </si>
  <si>
    <t>Policia Inspektor i dytë</t>
  </si>
  <si>
    <t>Policia Inspektor i parë</t>
  </si>
  <si>
    <t>Toger (Lejtnant)</t>
  </si>
  <si>
    <t>Kapiten (Kapiten lejtnant)</t>
  </si>
  <si>
    <t>Rreshter</t>
  </si>
  <si>
    <t>Ushtar rekrut I/ detar I</t>
  </si>
  <si>
    <t>Ushtar profesionist I/ detar profesionist I</t>
  </si>
  <si>
    <t>Inspektor</t>
  </si>
  <si>
    <t>Komisar</t>
  </si>
  <si>
    <t>Para Mars 2023</t>
  </si>
  <si>
    <t>Pas Mars 2023</t>
  </si>
  <si>
    <t>Pozicioni</t>
  </si>
  <si>
    <t>Inspektor (Burgje të Sigurisë së Lartë, Shefi i Policisë dhe Grupi Sigurisë)</t>
  </si>
  <si>
    <t>Inspektor (Burgje të Sigurisë së zakonshme dhe paraburgimet, Shefi i Policisë dhe Grupi Sigurisë)</t>
  </si>
  <si>
    <t>Inspektor (Burgje të Sigurisë së Lartë, Regjimi i brendshëm)</t>
  </si>
  <si>
    <t>Inspektor (Burgje të Sigurisë së zakonshme dhe paraburgimet, Regjimi i jashtëm)</t>
  </si>
  <si>
    <t>Inspektor (Burgje të Sigurisë së zakonshme dhe paraburgimet, Regjimi i brendshëm)</t>
  </si>
  <si>
    <t>Komisar (Burgje të Sigurisë së Lartë, Shefi i Policisë dhe Grupi Sigurisë)</t>
  </si>
  <si>
    <t>Komisar (Burgje të Sigurisë së zakonshme dhe paraburgimet, Shefi i Policisë dhe Grupi Sigurisë)</t>
  </si>
  <si>
    <t>Komisar (Burgje të Sigurisë së Lartë, Regjimi i brendshëm)</t>
  </si>
  <si>
    <t>Drejtori i Policisë së Burgjeve ()</t>
  </si>
  <si>
    <t>Inspektor Forcat operacionale speciale ()</t>
  </si>
  <si>
    <t>Komisar Forcat Speciale të Regjimit të Posaçëm ()</t>
  </si>
  <si>
    <t>Asistent Zjarrfikës</t>
  </si>
  <si>
    <t>Zjarrfikës</t>
  </si>
  <si>
    <t>komisar zjarrfikës</t>
  </si>
  <si>
    <t>Drejtues i parë zjarrfikës</t>
  </si>
  <si>
    <t>Drejtues i lartë zjarrfikës</t>
  </si>
  <si>
    <t>Punonjës pastrimi/sanitar</t>
  </si>
  <si>
    <t>Punonjës i ruajtjes së rendit (Gjykata dhe Magjistraturë)</t>
  </si>
  <si>
    <t>Shofer (Kryeministri)</t>
  </si>
  <si>
    <t>Kameraman (Kryeministri)</t>
  </si>
  <si>
    <t>Recepsionist (Kryeministri)</t>
  </si>
  <si>
    <t>Profesor</t>
  </si>
  <si>
    <t>Lektor</t>
  </si>
  <si>
    <t>Rektor (titullar i institucionit) me titullin “Profesor”</t>
  </si>
  <si>
    <t>Dekan me titujt “Profesor” apo “Profesor i asociuar”</t>
  </si>
  <si>
    <t>Përgjegjës i njësisë bazë me titujt “Profesor” apo “Profesor i asociuar”</t>
  </si>
  <si>
    <t>Përgjegjës i njësisë bazë nga kategoria “Lektorë”</t>
  </si>
  <si>
    <t>Titullar i grupit mësimor/kërkimor me titujt “Profesor” apo “Profesor i asociuar”</t>
  </si>
  <si>
    <t>Titullar i grupit mësimor/kërkimor nga kategoria “Lektor”</t>
  </si>
  <si>
    <t>Profesor i asociuar</t>
  </si>
  <si>
    <t>Asistent-lektor</t>
  </si>
  <si>
    <t>Drejtues madhor</t>
  </si>
  <si>
    <t>Drejtues I lartë</t>
  </si>
  <si>
    <t>Drejtues I parë</t>
  </si>
  <si>
    <t>Drejtues</t>
  </si>
  <si>
    <t>Inspektor I parë</t>
  </si>
  <si>
    <t>Inspektor I dytë</t>
  </si>
  <si>
    <t>Komente dhe Analiza: Open Data Albania</t>
  </si>
  <si>
    <t>Burimi: MFE, https://financa.gov.al/buxheti-2/</t>
  </si>
  <si>
    <t>Tabela 1: Planifikim Fond Paga në ligjin për Buxhetin e Shtetit 2023</t>
  </si>
  <si>
    <t>Paga Mesatare Bruto e planfikuar për Buxhetor</t>
  </si>
  <si>
    <t>Fond Sigurime Shoqërore Buxhet 2023</t>
  </si>
  <si>
    <t>Diferenca Pagë e premtuar - Pagë e planifikuar</t>
  </si>
  <si>
    <t>Nr. Punonjës Buxhetor</t>
  </si>
  <si>
    <t>Burimi: Ministria e Financave, https://financa.gov.al/per-buxhetin-e-vitit-2023/
Fletore Zyrtare, file:///C:/Users/user/Doënloads/vendim-2023-03-31-187.pdf
file:///C:/Users/user/Doënloads/vendim-2023-03-01-114.pdf</t>
  </si>
  <si>
    <t>Tabela 4: Fonde në Dispozicion që mund të përdoren për rritje Pagash</t>
  </si>
  <si>
    <t>Grafiku 4: Fonde në Dispozicion që mund të përdoren për rritje Pagash, në mln lekë</t>
  </si>
  <si>
    <t>Planifikim Fond total Paga + Sig. Shoqërore Buxhet 2023</t>
  </si>
  <si>
    <t>Fond për Politika të Reja Pagash</t>
  </si>
  <si>
    <t>Fond Total që mund të përdoret për shtesa pagash</t>
  </si>
  <si>
    <t>Gjithsej Fond për përdorim për paga</t>
  </si>
  <si>
    <t>Tabela 7: Ndryshim Pagash në sektorin shëndetësi me VKM nr. 245, datë 20.04.2023</t>
  </si>
  <si>
    <t>Rritja Nominale në %</t>
  </si>
  <si>
    <t>Rritja Reale në %</t>
  </si>
  <si>
    <t>QSUT: Mjek i përgjithshëm</t>
  </si>
  <si>
    <t>Tabela 9: Ndryshim Pagash për Policinë e Shtetit me VKM nr. 238, datë 20.04.2023</t>
  </si>
  <si>
    <t>Tabela 10: Ndryshim Pagash për punonjësit e Forcave të Armatosura me VKM nr. 102, datë 01.03.2023</t>
  </si>
  <si>
    <t>Kolonel (Kapiten i rangut rangut I-rë)</t>
  </si>
  <si>
    <t>Tabela 11: Ndryshim Pagash për Policinë Burgjeve me VKM nr. 244, datë 20.04.2023</t>
  </si>
  <si>
    <t>Tabela 12: Ndryshim Pagash për Punonjësit e Mbrojtjes nga Zjarri me VKM nr. 240, datë 20.04.2023</t>
  </si>
  <si>
    <t>Tabela 13: Ndryshim Pagash për Punonjësit mbështetës në Administratën Publike me VKM nr. 242, datë 20.04.2023</t>
  </si>
  <si>
    <t>Shofer (administratë, inst. të pavarura)</t>
  </si>
  <si>
    <t>Rojë (administratë, inst. të pavarura)</t>
  </si>
  <si>
    <t>Tabela 14: Ndryshim Pagash për Pedagogët me VKM nr. 748, datë 20.04.2023</t>
  </si>
  <si>
    <t>Shënim: është marrë kufiri minimal I pagës së re</t>
  </si>
  <si>
    <t>Tabela 15: Ndryshim Pagash për Gardën me VKM nr. 688, datë 20.04.2023</t>
  </si>
  <si>
    <t>Burimi: Fletore Zyrtare, https://qbz.gov.al/eli/fz/2023/67/7f3f8a11-4646-44a6-8cb7-7aa112çca8a</t>
  </si>
  <si>
    <t>Rritja Reale hiq Inflacionin në %</t>
  </si>
  <si>
    <t>Rritje Vlere</t>
  </si>
  <si>
    <t>Tabela 8: Ndryshim Pagash në sektorin Arsim para universitar me VKM nr. 241, datë 20.04.2023</t>
  </si>
  <si>
    <t>Gj. Lejtnant (Admiral)</t>
  </si>
  <si>
    <t>Krye zjarrfikës</t>
  </si>
  <si>
    <t>Zëvendës rektor me titujt “Profesor” apo “Profesor i asociuar”</t>
  </si>
  <si>
    <t>Zëvendës rektor me gradën shkencore “Doktor (PHD)”</t>
  </si>
  <si>
    <t>Zëvendës dekan me titujt “Profesor” apo “Profesor i asociuar”</t>
  </si>
  <si>
    <t>Zëvendës dekan nga kategoria “Lektor”</t>
  </si>
  <si>
    <t>Krye komisar</t>
  </si>
  <si>
    <t>Nen komisar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</si>
</sst>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0" xfId="2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0" fontId="0" fillId="0" borderId="6" xfId="0" applyBorder="1"/>
    <xf numFmtId="0" fontId="0" fillId="0" borderId="8" xfId="0" applyBorder="1"/>
    <xf numFmtId="9" fontId="0" fillId="0" borderId="10" xfId="1" applyFont="1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3" xfId="0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6" fontId="4" fillId="2" borderId="13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6" fontId="0" fillId="0" borderId="10" xfId="1" applyNumberFormat="1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0" fontId="0" fillId="3" borderId="1" xfId="0" applyFill="1" applyBorder="1"/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3" borderId="3" xfId="0" applyFill="1" applyBorder="1"/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166" fontId="0" fillId="0" borderId="0" xfId="1" applyNumberFormat="1" applyFont="1"/>
    <xf numFmtId="3" fontId="0" fillId="0" borderId="0" xfId="0" applyNumberFormat="1"/>
    <xf numFmtId="166" fontId="0" fillId="0" borderId="0" xfId="1" applyNumberFormat="1" applyFont="1" applyBorder="1"/>
    <xf numFmtId="166" fontId="0" fillId="0" borderId="8" xfId="1" applyNumberFormat="1" applyFont="1" applyBorder="1"/>
    <xf numFmtId="3" fontId="0" fillId="0" borderId="4" xfId="0" applyNumberFormat="1" applyBorder="1"/>
    <xf numFmtId="166" fontId="0" fillId="0" borderId="4" xfId="1" applyNumberFormat="1" applyFont="1" applyBorder="1"/>
    <xf numFmtId="166" fontId="0" fillId="0" borderId="10" xfId="1" applyNumberFormat="1" applyFont="1" applyBorder="1"/>
    <xf numFmtId="9" fontId="0" fillId="0" borderId="0" xfId="1" applyFont="1" applyBorder="1"/>
    <xf numFmtId="9" fontId="0" fillId="0" borderId="4" xfId="1" applyFont="1" applyBorder="1"/>
    <xf numFmtId="3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0" fillId="0" borderId="4" xfId="0" applyBorder="1"/>
    <xf numFmtId="164" fontId="0" fillId="0" borderId="8" xfId="0" applyNumberFormat="1" applyBorder="1"/>
    <xf numFmtId="165" fontId="0" fillId="0" borderId="10" xfId="0" applyNumberFormat="1" applyBorder="1"/>
    <xf numFmtId="166" fontId="0" fillId="4" borderId="6" xfId="1" applyNumberFormat="1" applyFont="1" applyFill="1" applyBorder="1" applyAlignment="1">
      <alignment horizontal="center" vertical="center"/>
    </xf>
    <xf numFmtId="166" fontId="0" fillId="4" borderId="8" xfId="1" applyNumberFormat="1" applyFont="1" applyFill="1" applyBorder="1" applyAlignment="1">
      <alignment horizontal="center" vertical="center"/>
    </xf>
    <xf numFmtId="166" fontId="0" fillId="4" borderId="10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5" borderId="0" xfId="0" applyFill="1"/>
  </cellXfs>
  <cellStyles count="3">
    <cellStyle name="Hiperlidhje" xfId="2" builtinId="8"/>
    <cellStyle name="Normal" xfId="0" builtinId="0"/>
    <cellStyle name="Përqind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'Paga Mesatare'!$F$4</c:f>
              <c:strCache>
                <c:ptCount val="1"/>
                <c:pt idx="0">
                  <c:v>Vlera Lekë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D7-4530-AB68-85B18BA536E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D7-4530-AB68-85B18BA536E8}"/>
              </c:ext>
            </c:extLst>
          </c:dPt>
          <c:cat>
            <c:strRef>
              <c:f>'Paga Mesatare'!$E$5:$E$7</c:f>
              <c:strCache>
                <c:ptCount val="3"/>
                <c:pt idx="0">
                  <c:v>Paga Mesatare Bruto e planfikuar për Buxhetor</c:v>
                </c:pt>
                <c:pt idx="1">
                  <c:v>Paga Mesatare Bruto e premtuar</c:v>
                </c:pt>
                <c:pt idx="2">
                  <c:v>Diferenca Pagë e premtuar - Pagë e planifikuar</c:v>
                </c:pt>
              </c:strCache>
            </c:strRef>
          </c:cat>
          <c:val>
            <c:numRef>
              <c:f>'Paga Mesatare'!$F$5:$F$7</c:f>
              <c:numCache>
                <c:formatCode>#,##0</c:formatCode>
                <c:ptCount val="3"/>
                <c:pt idx="0">
                  <c:v>78571.160806110987</c:v>
                </c:pt>
                <c:pt idx="1">
                  <c:v>107257</c:v>
                </c:pt>
                <c:pt idx="2">
                  <c:v>28685.839193889013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7-4530-AB68-85B18BA5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34302656"/>
        <c:axId val="1034299776"/>
      </c:barChart>
      <c:lineChart>
        <c:grouping val="standard"/>
        <c:varyColors val="0"/>
        <c:ser>
          <c:idx val="1"/>
          <c:order val="1"/>
          <c:tx>
            <c:strRef>
              <c:f>'Paga Mesatare'!$G$4</c:f>
              <c:strCache>
                <c:ptCount val="1"/>
                <c:pt idx="0">
                  <c:v>Rritja në % Premtim - Planifikim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'Paga Mesatare'!$E$5:$E$7</c:f>
              <c:strCache>
                <c:ptCount val="3"/>
                <c:pt idx="0">
                  <c:v>Paga Mesatare Bruto e planfikuar për Buxhetor</c:v>
                </c:pt>
                <c:pt idx="1">
                  <c:v>Paga Mesatare Bruto e premtuar</c:v>
                </c:pt>
                <c:pt idx="2">
                  <c:v>Diferenca Pagë e premtuar - Pagë e planifikuar</c:v>
                </c:pt>
              </c:strCache>
            </c:strRef>
          </c:cat>
          <c:val>
            <c:numRef>
              <c:f>'Paga Mesatare'!$G$5:$G$7</c:f>
              <c:numCache>
                <c:formatCode>General</c:formatCode>
                <c:ptCount val="3"/>
                <c:pt idx="2" formatCode="0%">
                  <c:v>0.36509374304239539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7-4530-AB68-85B18BA5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297376"/>
        <c:axId val="1034288256"/>
      </c:lineChart>
      <c:catAx>
        <c:axId val="103430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34299776"/>
        <c:crosses val="autoZero"/>
        <c:auto val="1"/>
        <c:lblAlgn val="ctr"/>
        <c:lblOffset val="100"/>
        <c:noMultiLvlLbl val="0"/>
      </c:catAx>
      <c:valAx>
        <c:axId val="1034299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34302656"/>
        <c:crosses val="autoZero"/>
        <c:crossBetween val="between"/>
      </c:valAx>
      <c:valAx>
        <c:axId val="10342882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34297376"/>
        <c:crosses val="max"/>
        <c:crossBetween val="between"/>
      </c:valAx>
      <c:catAx>
        <c:axId val="103429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4288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3684539432571"/>
          <c:y val="5.5671537926235214E-2"/>
          <c:w val="0.8761815246067215"/>
          <c:h val="0.6601381240170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'Fond Kontigjence'!$B$5</c:f>
              <c:strCache>
                <c:ptCount val="1"/>
                <c:pt idx="0">
                  <c:v>Fondi i Kontigjencës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66-47BE-9E1B-179C502FB65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66-47BE-9E1B-179C502FB6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66-47BE-9E1B-179C502FB65A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38100">
                <a:solidFill>
                  <a:srgbClr val="5B9BD5">
                    <a:lumMod val="5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AB5-443B-ACB4-36B2539EB9E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7150"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66-47BE-9E1B-179C502FB6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'Fond Kontigjence'!$C$4:$F$4</c:f>
              <c:strCache>
                <c:ptCount val="4"/>
                <c:pt idx="0">
                  <c:v>Buxheti 2023</c:v>
                </c:pt>
                <c:pt idx="1">
                  <c:v>Pakësuar për Shpërblimin e Pensionistëve</c:v>
                </c:pt>
                <c:pt idx="2">
                  <c:v>Pakësuar për Kompensim Sig. Shoqërore dhe Shëndetësore si pasojë e rritjes së Pagës Minimale</c:v>
                </c:pt>
                <c:pt idx="3">
                  <c:v>Mbetur</c:v>
                </c:pt>
              </c:strCache>
            </c:strRef>
          </c:cat>
          <c:val>
            <c:numRef>
              <c:f>'Fond Kontigjence'!$C$5:$F$5</c:f>
              <c:numCache>
                <c:formatCode>#\ ##0.0</c:formatCode>
                <c:ptCount val="4"/>
                <c:pt idx="0">
                  <c:v>12000</c:v>
                </c:pt>
                <c:pt idx="1">
                  <c:v>3508.665</c:v>
                </c:pt>
                <c:pt idx="2">
                  <c:v>452</c:v>
                </c:pt>
                <c:pt idx="3">
                  <c:v>8039.3349999999991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66-47BE-9E1B-179C502FB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41282511"/>
        <c:axId val="1141282991"/>
      </c:barChart>
      <c:catAx>
        <c:axId val="114128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41282991"/>
        <c:crosses val="autoZero"/>
        <c:auto val="1"/>
        <c:lblAlgn val="ctr"/>
        <c:lblOffset val="100"/>
        <c:noMultiLvlLbl val="0"/>
      </c:catAx>
      <c:valAx>
        <c:axId val="1141282991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4128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'Fond Total'!$C$4</c:f>
              <c:strCache>
                <c:ptCount val="1"/>
                <c:pt idx="0">
                  <c:v>Vlera (në mln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4D-462B-9C6A-40039E0F2F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D-462B-9C6A-40039E0F2F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4D-462B-9C6A-40039E0F2F2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57150">
                <a:solidFill>
                  <a:schemeClr val="accent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44D-462B-9C6A-40039E0F2F2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4D-462B-9C6A-40039E0F2F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'Fond Total'!$B$5:$B$9</c:f>
              <c:strCache>
                <c:ptCount val="5"/>
                <c:pt idx="0">
                  <c:v>Planifikim Fond total Paga + Sig. Shoqërore Buxhet 2023</c:v>
                </c:pt>
                <c:pt idx="1">
                  <c:v>Fond Kontigjence I mbetur</c:v>
                </c:pt>
                <c:pt idx="2">
                  <c:v>Fond për Politika të Reja Pagash</c:v>
                </c:pt>
                <c:pt idx="3">
                  <c:v>Fond Total që mund të përdoret për shtesa pagash</c:v>
                </c:pt>
                <c:pt idx="4">
                  <c:v>Gjithsej Fond për përdorim për paga</c:v>
                </c:pt>
              </c:strCache>
            </c:strRef>
          </c:cat>
          <c:val>
            <c:numRef>
              <c:f>'Fond Total'!$C$5:$C$9</c:f>
              <c:numCache>
                <c:formatCode>#\ ##0.0</c:formatCode>
                <c:ptCount val="5"/>
                <c:pt idx="0" formatCode="#,##0">
                  <c:v>93478</c:v>
                </c:pt>
                <c:pt idx="1">
                  <c:v>8039.3349999999991</c:v>
                </c:pt>
                <c:pt idx="2">
                  <c:v>2300</c:v>
                </c:pt>
                <c:pt idx="3">
                  <c:v>10339.334999999999</c:v>
                </c:pt>
                <c:pt idx="4" formatCode="#\ ##0.000">
                  <c:v>103817.33499999999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62B-9C6A-40039E0F2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4303136"/>
        <c:axId val="1034291136"/>
      </c:barChart>
      <c:catAx>
        <c:axId val="1034303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34291136"/>
        <c:crosses val="autoZero"/>
        <c:auto val="1"/>
        <c:lblAlgn val="ctr"/>
        <c:lblOffset val="100"/>
        <c:noMultiLvlLbl val="0"/>
      </c:catAx>
      <c:valAx>
        <c:axId val="103429113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3430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9204215442651E-2"/>
          <c:y val="3.2778658214474378E-2"/>
          <c:w val="0.85752173088630079"/>
          <c:h val="0.4786401204603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'[1]Ndryshime Paga Funksionarë'!$D$8</c:f>
              <c:strCache>
                <c:ptCount val="1"/>
                <c:pt idx="0">
                  <c:v>Paga Bruto Ishte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Funksionarë'!$D$9:$D$30</c:f>
              <c:numCache>
                <c:formatCode>General</c:formatCode>
                <c:ptCount val="22"/>
                <c:pt idx="0">
                  <c:v>228730</c:v>
                </c:pt>
                <c:pt idx="1">
                  <c:v>228730</c:v>
                </c:pt>
                <c:pt idx="2">
                  <c:v>187610</c:v>
                </c:pt>
                <c:pt idx="3">
                  <c:v>187610</c:v>
                </c:pt>
                <c:pt idx="4">
                  <c:v>174760</c:v>
                </c:pt>
                <c:pt idx="5">
                  <c:v>156770</c:v>
                </c:pt>
                <c:pt idx="6">
                  <c:v>174760</c:v>
                </c:pt>
                <c:pt idx="7">
                  <c:v>154200</c:v>
                </c:pt>
                <c:pt idx="8">
                  <c:v>154200</c:v>
                </c:pt>
                <c:pt idx="9">
                  <c:v>154200</c:v>
                </c:pt>
                <c:pt idx="10">
                  <c:v>154200</c:v>
                </c:pt>
                <c:pt idx="11">
                  <c:v>154200</c:v>
                </c:pt>
                <c:pt idx="12">
                  <c:v>154200</c:v>
                </c:pt>
                <c:pt idx="13">
                  <c:v>154200</c:v>
                </c:pt>
                <c:pt idx="14">
                  <c:v>154200</c:v>
                </c:pt>
                <c:pt idx="15">
                  <c:v>154200</c:v>
                </c:pt>
                <c:pt idx="16">
                  <c:v>141350</c:v>
                </c:pt>
                <c:pt idx="17">
                  <c:v>115650</c:v>
                </c:pt>
                <c:pt idx="18">
                  <c:v>115650</c:v>
                </c:pt>
                <c:pt idx="19">
                  <c:v>115650</c:v>
                </c:pt>
                <c:pt idx="20">
                  <c:v>141350</c:v>
                </c:pt>
                <c:pt idx="21">
                  <c:v>152700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7-4EA5-9A9A-49669E12FE1A}"/>
            </c:ext>
          </c:extLst>
        </c:ser>
        <c:ser>
          <c:idx val="1"/>
          <c:order val="1"/>
          <c:tx>
            <c:strRef>
              <c:f>'[1]Ndryshime Paga Funksionarë'!$F$8</c:f>
              <c:strCache>
                <c:ptCount val="1"/>
                <c:pt idx="0">
                  <c:v>Paga Bruto planifikohet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Funksionarë'!$F$9:$F$30</c:f>
              <c:numCache>
                <c:formatCode>General</c:formatCode>
                <c:ptCount val="22"/>
                <c:pt idx="0">
                  <c:v>229075.00000000003</c:v>
                </c:pt>
                <c:pt idx="1">
                  <c:v>229075.00000000003</c:v>
                </c:pt>
                <c:pt idx="2">
                  <c:v>187850</c:v>
                </c:pt>
                <c:pt idx="3">
                  <c:v>187850</c:v>
                </c:pt>
                <c:pt idx="4">
                  <c:v>175100</c:v>
                </c:pt>
                <c:pt idx="5">
                  <c:v>156825</c:v>
                </c:pt>
                <c:pt idx="6">
                  <c:v>297500</c:v>
                </c:pt>
                <c:pt idx="7">
                  <c:v>255000</c:v>
                </c:pt>
                <c:pt idx="8">
                  <c:v>255000</c:v>
                </c:pt>
                <c:pt idx="9">
                  <c:v>255000</c:v>
                </c:pt>
                <c:pt idx="10">
                  <c:v>255000</c:v>
                </c:pt>
                <c:pt idx="11">
                  <c:v>255000</c:v>
                </c:pt>
                <c:pt idx="12">
                  <c:v>255000</c:v>
                </c:pt>
                <c:pt idx="13">
                  <c:v>255000</c:v>
                </c:pt>
                <c:pt idx="14">
                  <c:v>255000</c:v>
                </c:pt>
                <c:pt idx="15">
                  <c:v>255000</c:v>
                </c:pt>
                <c:pt idx="16">
                  <c:v>170000</c:v>
                </c:pt>
                <c:pt idx="17">
                  <c:v>170000</c:v>
                </c:pt>
                <c:pt idx="18">
                  <c:v>170000</c:v>
                </c:pt>
                <c:pt idx="19">
                  <c:v>170000</c:v>
                </c:pt>
                <c:pt idx="20">
                  <c:v>170000</c:v>
                </c:pt>
                <c:pt idx="21">
                  <c:v>153000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7-4EA5-9A9A-49669E12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89951"/>
        <c:axId val="1097089471"/>
      </c:barChart>
      <c:lineChart>
        <c:grouping val="standard"/>
        <c:varyColors val="0"/>
        <c:ser>
          <c:idx val="2"/>
          <c:order val="2"/>
          <c:tx>
            <c:strRef>
              <c:f>'[1]Ndryshime Paga Funksionarë'!$H$8</c:f>
              <c:strCache>
                <c:ptCount val="1"/>
                <c:pt idx="0">
                  <c:v>Rritja në 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'[1]Ndryshime Paga Funksionarë'!$B$9:$B$30</c:f>
              <c:strCache>
                <c:ptCount val="22"/>
                <c:pt idx="0">
                  <c:v>Kryetari i Kuvendit</c:v>
                </c:pt>
                <c:pt idx="1">
                  <c:v>Kryeministri</c:v>
                </c:pt>
                <c:pt idx="2">
                  <c:v>Zëvendëskryetari i Kuvendit</c:v>
                </c:pt>
                <c:pt idx="3">
                  <c:v>Zëvendëskryeministri</c:v>
                </c:pt>
                <c:pt idx="4">
                  <c:v>Ministri</c:v>
                </c:pt>
                <c:pt idx="5">
                  <c:v>Deputeti</c:v>
                </c:pt>
                <c:pt idx="6">
                  <c:v>Inspektori i Përgjithshëm i Inspektoratit të Lartë të Deklarimit dhe Kontrollit të Pasurive dhe Konfliktit të Interesave</c:v>
                </c:pt>
                <c:pt idx="7">
                  <c:v>Komisioneri për Mbikëqyrjen e Shërbimit Civil </c:v>
                </c:pt>
                <c:pt idx="8">
                  <c:v>Kryetari i Komisionit të Autoritetit të Konkurrencës</c:v>
                </c:pt>
                <c:pt idx="9">
                  <c:v>Kryetari i Autoritetit të Komunikimeve Elektronike dhe Postare</c:v>
                </c:pt>
                <c:pt idx="10">
                  <c:v>Kryetari i Entit Rregullator të Sektorit të Furnizimit me Ujë dhe
Largimit e Përpunimit të Ujërave të Ndotura</c:v>
                </c:pt>
                <c:pt idx="11">
                  <c:v>Kryetari i Autoritetit të Mediave Audiovizive</c:v>
                </c:pt>
                <c:pt idx="12">
                  <c:v>Komisioneri për të Drejtën e Informimit dhe Mbrojtjen e të Dhënave Personale</c:v>
                </c:pt>
                <c:pt idx="13">
                  <c:v>Komisioneri për Mbrojtjen nga Diskriminimi</c:v>
                </c:pt>
                <c:pt idx="14">
                  <c:v>Kryetari i Autoritetit për Informimin mbi Dokumentet e ish Sigurimit të Shtetit</c:v>
                </c:pt>
                <c:pt idx="15">
                  <c:v>Drejtori i Përgjithshëm i Institutit të Statistikave</c:v>
                </c:pt>
                <c:pt idx="16">
                  <c:v>Anëtarët e Komisionit të Konkurrencës</c:v>
                </c:pt>
                <c:pt idx="17">
                  <c:v>Anëtarët e Autoritetit të Komunikimeve Elektronike dhe Postare </c:v>
                </c:pt>
                <c:pt idx="18">
                  <c:v>Anëtari i Entit Rregullator të Sektorit të Furnizimit me Ujë dhe Largimit e Përpunimit të Ujërave të Ndotura </c:v>
                </c:pt>
                <c:pt idx="19">
                  <c:v>Zëvendëskryetari i Autoritetit të Mediave Audiovizive</c:v>
                </c:pt>
                <c:pt idx="20">
                  <c:v>Anëtarët e Autoritetit për Informimin mbi Dokumentet e ish Sigurimit të Shtetit</c:v>
                </c:pt>
                <c:pt idx="21">
                  <c:v>Paga Referuese e Magjistratit</c:v>
                </c:pt>
              </c:strCache>
            </c:strRef>
          </c:cat>
          <c:val>
            <c:numRef>
              <c:f>'[1]Ndryshime Paga Funksionarë'!$H$9:$H$30</c:f>
              <c:numCache>
                <c:formatCode>General</c:formatCode>
                <c:ptCount val="22"/>
                <c:pt idx="0">
                  <c:v>1.5083285970359337E-3</c:v>
                </c:pt>
                <c:pt idx="1">
                  <c:v>1.5083285970359337E-3</c:v>
                </c:pt>
                <c:pt idx="2">
                  <c:v>1.2792495069559192E-3</c:v>
                </c:pt>
                <c:pt idx="3">
                  <c:v>1.2792495069559192E-3</c:v>
                </c:pt>
                <c:pt idx="4">
                  <c:v>1.9455252918287938E-3</c:v>
                </c:pt>
                <c:pt idx="5">
                  <c:v>3.508324296740448E-4</c:v>
                </c:pt>
                <c:pt idx="6">
                  <c:v>0.7023346303501945</c:v>
                </c:pt>
                <c:pt idx="7">
                  <c:v>0.65369649805447472</c:v>
                </c:pt>
                <c:pt idx="8">
                  <c:v>0.65369649805447472</c:v>
                </c:pt>
                <c:pt idx="9">
                  <c:v>0.65369649805447472</c:v>
                </c:pt>
                <c:pt idx="10">
                  <c:v>0.65369649805447472</c:v>
                </c:pt>
                <c:pt idx="11">
                  <c:v>0.65369649805447472</c:v>
                </c:pt>
                <c:pt idx="12">
                  <c:v>0.65369649805447472</c:v>
                </c:pt>
                <c:pt idx="13">
                  <c:v>0.65369649805447472</c:v>
                </c:pt>
                <c:pt idx="14">
                  <c:v>0.65369649805447472</c:v>
                </c:pt>
                <c:pt idx="15">
                  <c:v>0.65369649805447472</c:v>
                </c:pt>
                <c:pt idx="16">
                  <c:v>0.20268836222143616</c:v>
                </c:pt>
                <c:pt idx="17">
                  <c:v>0.46995244271508863</c:v>
                </c:pt>
                <c:pt idx="18">
                  <c:v>0.46995244271508863</c:v>
                </c:pt>
                <c:pt idx="19">
                  <c:v>0.46995244271508863</c:v>
                </c:pt>
                <c:pt idx="20">
                  <c:v>0.20268836222143616</c:v>
                </c:pt>
                <c:pt idx="21">
                  <c:v>1.9646365422396855E-3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7-4EA5-9A9A-49669E12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92143"/>
        <c:axId val="1144822047"/>
      </c:lineChart>
      <c:catAx>
        <c:axId val="109708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7089471"/>
        <c:crosses val="autoZero"/>
        <c:auto val="1"/>
        <c:lblAlgn val="ctr"/>
        <c:lblOffset val="100"/>
        <c:noMultiLvlLbl val="0"/>
      </c:catAx>
      <c:valAx>
        <c:axId val="1097089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97089951"/>
        <c:crosses val="autoZero"/>
        <c:crossBetween val="between"/>
      </c:valAx>
      <c:valAx>
        <c:axId val="11448220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00992143"/>
        <c:crosses val="max"/>
        <c:crossBetween val="between"/>
      </c:valAx>
      <c:catAx>
        <c:axId val="1100992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82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15</xdr:row>
      <xdr:rowOff>152400</xdr:rowOff>
    </xdr:from>
    <xdr:to>
      <xdr:col>8</xdr:col>
      <xdr:colOff>129540</xdr:colOff>
      <xdr:row>36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66258B-9DDD-0A96-6029-5ED3FAC8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160020</xdr:rowOff>
    </xdr:from>
    <xdr:to>
      <xdr:col>4</xdr:col>
      <xdr:colOff>1203960</xdr:colOff>
      <xdr:row>33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C573D5-A2DC-B69A-D55D-ECF0602A4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3</xdr:row>
      <xdr:rowOff>7620</xdr:rowOff>
    </xdr:from>
    <xdr:to>
      <xdr:col>12</xdr:col>
      <xdr:colOff>411480</xdr:colOff>
      <xdr:row>20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A1DE56-2330-367A-C586-870651013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3</xdr:row>
      <xdr:rowOff>15240</xdr:rowOff>
    </xdr:from>
    <xdr:to>
      <xdr:col>23</xdr:col>
      <xdr:colOff>137160</xdr:colOff>
      <xdr:row>29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A96E91-BEE5-4372-99FA-9AFFEAB40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rojektligje%20t&#235;%20nd&#235;rmarra%20n&#235;%20kuad&#235;r%20t&#235;%20objektivit%20t&#235;%20Qeveris&#235;%20Shqiptare%20p&#235;r%20t&#235;%20rritur%20pagat,%20Pril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ryshime Paga Funksionarë"/>
      <sheetName val="Ndryshime Paga Gjyqtarë"/>
      <sheetName val="Fond Kontigjencë"/>
      <sheetName val="Sheet1"/>
    </sheetNames>
    <sheetDataSet>
      <sheetData sheetId="0">
        <row r="8">
          <cell r="D8" t="str">
            <v>Paga Bruto Ishte</v>
          </cell>
          <cell r="F8" t="str">
            <v>Paga Bruto planifikohet</v>
          </cell>
          <cell r="H8" t="str">
            <v>Rritja në %</v>
          </cell>
        </row>
        <row r="9">
          <cell r="B9" t="str">
            <v>Kryetari i Kuvendit</v>
          </cell>
          <cell r="D9">
            <v>228730</v>
          </cell>
          <cell r="F9">
            <v>229075.00000000003</v>
          </cell>
          <cell r="H9">
            <v>1.5083285970359337E-3</v>
          </cell>
        </row>
        <row r="10">
          <cell r="B10" t="str">
            <v>Kryeministri</v>
          </cell>
          <cell r="D10">
            <v>228730</v>
          </cell>
          <cell r="F10">
            <v>229075.00000000003</v>
          </cell>
          <cell r="H10">
            <v>1.5083285970359337E-3</v>
          </cell>
        </row>
        <row r="11">
          <cell r="B11" t="str">
            <v>Zëvendëskryetari i Kuvendit</v>
          </cell>
          <cell r="D11">
            <v>187610</v>
          </cell>
          <cell r="F11">
            <v>187850</v>
          </cell>
          <cell r="H11">
            <v>1.2792495069559192E-3</v>
          </cell>
        </row>
        <row r="12">
          <cell r="B12" t="str">
            <v>Zëvendëskryeministri</v>
          </cell>
          <cell r="D12">
            <v>187610</v>
          </cell>
          <cell r="F12">
            <v>187850</v>
          </cell>
          <cell r="H12">
            <v>1.2792495069559192E-3</v>
          </cell>
        </row>
        <row r="13">
          <cell r="B13" t="str">
            <v>Ministri</v>
          </cell>
          <cell r="D13">
            <v>174760</v>
          </cell>
          <cell r="F13">
            <v>175100</v>
          </cell>
          <cell r="H13">
            <v>1.9455252918287938E-3</v>
          </cell>
        </row>
        <row r="14">
          <cell r="B14" t="str">
            <v>Deputeti</v>
          </cell>
          <cell r="D14">
            <v>156770</v>
          </cell>
          <cell r="F14">
            <v>156825</v>
          </cell>
          <cell r="H14">
            <v>3.508324296740448E-4</v>
          </cell>
        </row>
        <row r="15">
          <cell r="B15" t="str">
            <v>Inspektori i Përgjithshëm i Inspektoratit të Lartë të Deklarimit dhe Kontrollit të Pasurive dhe Konfliktit të Interesave</v>
          </cell>
          <cell r="D15">
            <v>174760</v>
          </cell>
          <cell r="F15">
            <v>297500</v>
          </cell>
          <cell r="H15">
            <v>0.7023346303501945</v>
          </cell>
        </row>
        <row r="16">
          <cell r="B16" t="str">
            <v xml:space="preserve">Komisioneri për Mbikëqyrjen e Shërbimit Civil </v>
          </cell>
          <cell r="D16">
            <v>154200</v>
          </cell>
          <cell r="F16">
            <v>255000</v>
          </cell>
          <cell r="H16">
            <v>0.65369649805447472</v>
          </cell>
        </row>
        <row r="17">
          <cell r="B17" t="str">
            <v>Kryetari i Komisionit të Autoritetit të Konkurrencës</v>
          </cell>
          <cell r="D17">
            <v>154200</v>
          </cell>
          <cell r="F17">
            <v>255000</v>
          </cell>
          <cell r="H17">
            <v>0.65369649805447472</v>
          </cell>
        </row>
        <row r="18">
          <cell r="B18" t="str">
            <v>Kryetari i Autoritetit të Komunikimeve Elektronike dhe Postare</v>
          </cell>
          <cell r="D18">
            <v>154200</v>
          </cell>
          <cell r="F18">
            <v>255000</v>
          </cell>
          <cell r="H18">
            <v>0.65369649805447472</v>
          </cell>
        </row>
        <row r="19">
          <cell r="B19" t="str">
            <v>Kryetari i Entit Rregullator të Sektorit të Furnizimit me Ujë dhe
Largimit e Përpunimit të Ujërave të Ndotura</v>
          </cell>
          <cell r="D19">
            <v>154200</v>
          </cell>
          <cell r="F19">
            <v>255000</v>
          </cell>
          <cell r="H19">
            <v>0.65369649805447472</v>
          </cell>
        </row>
        <row r="20">
          <cell r="B20" t="str">
            <v>Kryetari i Autoritetit të Mediave Audiovizive</v>
          </cell>
          <cell r="D20">
            <v>154200</v>
          </cell>
          <cell r="F20">
            <v>255000</v>
          </cell>
          <cell r="H20">
            <v>0.65369649805447472</v>
          </cell>
        </row>
        <row r="21">
          <cell r="B21" t="str">
            <v>Komisioneri për të Drejtën e Informimit dhe Mbrojtjen e të Dhënave Personale</v>
          </cell>
          <cell r="D21">
            <v>154200</v>
          </cell>
          <cell r="F21">
            <v>255000</v>
          </cell>
          <cell r="H21">
            <v>0.65369649805447472</v>
          </cell>
        </row>
        <row r="22">
          <cell r="B22" t="str">
            <v>Komisioneri për Mbrojtjen nga Diskriminimi</v>
          </cell>
          <cell r="D22">
            <v>154200</v>
          </cell>
          <cell r="F22">
            <v>255000</v>
          </cell>
          <cell r="H22">
            <v>0.65369649805447472</v>
          </cell>
        </row>
        <row r="23">
          <cell r="B23" t="str">
            <v>Kryetari i Autoritetit për Informimin mbi Dokumentet e ish Sigurimit të Shtetit</v>
          </cell>
          <cell r="D23">
            <v>154200</v>
          </cell>
          <cell r="F23">
            <v>255000</v>
          </cell>
          <cell r="H23">
            <v>0.65369649805447472</v>
          </cell>
        </row>
        <row r="24">
          <cell r="B24" t="str">
            <v>Drejtori i Përgjithshëm i Institutit të Statistikave</v>
          </cell>
          <cell r="D24">
            <v>154200</v>
          </cell>
          <cell r="F24">
            <v>255000</v>
          </cell>
          <cell r="H24">
            <v>0.65369649805447472</v>
          </cell>
        </row>
        <row r="25">
          <cell r="B25" t="str">
            <v>Anëtarët e Komisionit të Konkurrencës</v>
          </cell>
          <cell r="D25">
            <v>141350</v>
          </cell>
          <cell r="F25">
            <v>170000</v>
          </cell>
          <cell r="H25">
            <v>0.20268836222143616</v>
          </cell>
        </row>
        <row r="26">
          <cell r="B26" t="str">
            <v xml:space="preserve">Anëtarët e Autoritetit të Komunikimeve Elektronike dhe Postare </v>
          </cell>
          <cell r="D26">
            <v>115650</v>
          </cell>
          <cell r="F26">
            <v>170000</v>
          </cell>
          <cell r="H26">
            <v>0.46995244271508863</v>
          </cell>
        </row>
        <row r="27">
          <cell r="B27" t="str">
            <v xml:space="preserve">Anëtari i Entit Rregullator të Sektorit të Furnizimit me Ujë dhe Largimit e Përpunimit të Ujërave të Ndotura </v>
          </cell>
          <cell r="D27">
            <v>115650</v>
          </cell>
          <cell r="F27">
            <v>170000</v>
          </cell>
          <cell r="H27">
            <v>0.46995244271508863</v>
          </cell>
        </row>
        <row r="28">
          <cell r="B28" t="str">
            <v>Zëvendëskryetari i Autoritetit të Mediave Audiovizive</v>
          </cell>
          <cell r="D28">
            <v>115650</v>
          </cell>
          <cell r="F28">
            <v>170000</v>
          </cell>
          <cell r="H28">
            <v>0.46995244271508863</v>
          </cell>
        </row>
        <row r="29">
          <cell r="B29" t="str">
            <v>Anëtarët e Autoritetit për Informimin mbi Dokumentet e ish Sigurimit të Shtetit</v>
          </cell>
          <cell r="D29">
            <v>141350</v>
          </cell>
          <cell r="F29">
            <v>170000</v>
          </cell>
          <cell r="H29">
            <v>0.20268836222143616</v>
          </cell>
        </row>
        <row r="30">
          <cell r="B30" t="str">
            <v>Paga Referuese e Magjistratit</v>
          </cell>
          <cell r="D30">
            <v>152700</v>
          </cell>
          <cell r="F30">
            <v>153000</v>
          </cell>
          <cell r="H30">
            <v>1.9646365422396855E-3</v>
          </cell>
        </row>
      </sheetData>
      <sheetData sheetId="1"/>
      <sheetData sheetId="2">
        <row r="4">
          <cell r="C4" t="str">
            <v>Buxheti 2023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E889-6034-4262-A45A-627648EEF82A}">
  <dimension ref="B2:G40"/>
  <sheetViews>
    <sheetView topLeftCell="A19" workbookViewId="0">
      <selection activeCell="B8" sqref="B8"/>
    </sheetView>
  </sheetViews>
  <sheetFormatPr defaultRowHeight="14.5" x14ac:dyDescent="0.35"/>
  <cols>
    <col min="2" max="2" width="45.81640625" bestFit="1" customWidth="1"/>
    <col min="5" max="5" width="40.36328125" bestFit="1" customWidth="1"/>
    <col min="6" max="6" width="9.1796875" customWidth="1"/>
    <col min="7" max="7" width="26.90625" bestFit="1" customWidth="1"/>
  </cols>
  <sheetData>
    <row r="2" spans="2:7" x14ac:dyDescent="0.35">
      <c r="B2" t="s">
        <v>132</v>
      </c>
      <c r="E2" t="s">
        <v>14</v>
      </c>
    </row>
    <row r="3" spans="2:7" ht="15" thickBot="1" x14ac:dyDescent="0.4"/>
    <row r="4" spans="2:7" ht="15" thickBot="1" x14ac:dyDescent="0.4">
      <c r="B4" s="8"/>
      <c r="C4" s="14" t="s">
        <v>13</v>
      </c>
      <c r="E4" s="19"/>
      <c r="F4" s="17" t="s">
        <v>11</v>
      </c>
      <c r="G4" s="18" t="s">
        <v>12</v>
      </c>
    </row>
    <row r="5" spans="2:7" x14ac:dyDescent="0.35">
      <c r="B5" s="8" t="s">
        <v>8</v>
      </c>
      <c r="C5" s="9">
        <v>80065.27</v>
      </c>
      <c r="E5" s="20" t="s">
        <v>133</v>
      </c>
      <c r="F5" s="11">
        <f>(C5*1000000/C8)/12</f>
        <v>78571.160806110987</v>
      </c>
      <c r="G5" s="15"/>
    </row>
    <row r="6" spans="2:7" x14ac:dyDescent="0.35">
      <c r="B6" s="10" t="s">
        <v>134</v>
      </c>
      <c r="C6" s="11">
        <v>13412.73</v>
      </c>
      <c r="E6" s="20" t="s">
        <v>10</v>
      </c>
      <c r="F6" s="11">
        <v>107257</v>
      </c>
      <c r="G6" s="15"/>
    </row>
    <row r="7" spans="2:7" ht="15" thickBot="1" x14ac:dyDescent="0.4">
      <c r="B7" s="10" t="s">
        <v>9</v>
      </c>
      <c r="C7" s="11">
        <f>C5+C6</f>
        <v>93478</v>
      </c>
      <c r="E7" s="21" t="s">
        <v>135</v>
      </c>
      <c r="F7" s="13">
        <f>F6-F5</f>
        <v>28685.839193889013</v>
      </c>
      <c r="G7" s="16">
        <f>F7/F5</f>
        <v>0.36509374304239539</v>
      </c>
    </row>
    <row r="8" spans="2:7" ht="15" thickBot="1" x14ac:dyDescent="0.4">
      <c r="B8" s="12" t="s">
        <v>136</v>
      </c>
      <c r="C8" s="13">
        <v>84918</v>
      </c>
    </row>
    <row r="9" spans="2:7" x14ac:dyDescent="0.35">
      <c r="E9" t="s">
        <v>130</v>
      </c>
    </row>
    <row r="10" spans="2:7" x14ac:dyDescent="0.35">
      <c r="B10" t="s">
        <v>130</v>
      </c>
      <c r="E10" t="s">
        <v>131</v>
      </c>
    </row>
    <row r="11" spans="2:7" x14ac:dyDescent="0.35">
      <c r="B11" t="s">
        <v>131</v>
      </c>
    </row>
    <row r="15" spans="2:7" x14ac:dyDescent="0.35">
      <c r="E15" t="s">
        <v>15</v>
      </c>
    </row>
    <row r="39" spans="5:5" x14ac:dyDescent="0.35">
      <c r="E39" t="s">
        <v>130</v>
      </c>
    </row>
    <row r="40" spans="5:5" x14ac:dyDescent="0.35">
      <c r="E40" t="s">
        <v>131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9D50-B230-42CE-BFB7-31CB5BFD7539}">
  <dimension ref="B2:F18"/>
  <sheetViews>
    <sheetView workbookViewId="0">
      <selection activeCell="B14" sqref="B14"/>
    </sheetView>
  </sheetViews>
  <sheetFormatPr defaultRowHeight="14.5" x14ac:dyDescent="0.35"/>
  <cols>
    <col min="2" max="2" width="65.81640625" customWidth="1"/>
    <col min="3" max="3" width="12.54296875" style="66" bestFit="1" customWidth="1"/>
    <col min="4" max="4" width="11.6328125" style="66" bestFit="1" customWidth="1"/>
    <col min="5" max="5" width="18.6328125" style="67" bestFit="1" customWidth="1"/>
    <col min="6" max="6" width="15.1796875" style="67" bestFit="1" customWidth="1"/>
  </cols>
  <sheetData>
    <row r="2" spans="2:6" x14ac:dyDescent="0.35">
      <c r="B2" t="s">
        <v>151</v>
      </c>
    </row>
    <row r="3" spans="2:6" ht="15" thickBot="1" x14ac:dyDescent="0.4"/>
    <row r="4" spans="2:6" ht="15" thickBot="1" x14ac:dyDescent="0.4">
      <c r="B4" s="19" t="s">
        <v>92</v>
      </c>
      <c r="C4" s="68" t="s">
        <v>52</v>
      </c>
      <c r="D4" s="68" t="s">
        <v>65</v>
      </c>
      <c r="E4" s="69" t="s">
        <v>145</v>
      </c>
      <c r="F4" s="70" t="s">
        <v>146</v>
      </c>
    </row>
    <row r="5" spans="2:6" x14ac:dyDescent="0.35">
      <c r="B5" s="20" t="s">
        <v>93</v>
      </c>
      <c r="C5" s="71">
        <v>70400</v>
      </c>
      <c r="D5" s="71">
        <v>76000</v>
      </c>
      <c r="E5" s="72">
        <f>(D5-C5)/C5</f>
        <v>7.9545454545454544E-2</v>
      </c>
      <c r="F5" s="73">
        <f t="shared" ref="F5:F7" si="0">E5-0.067</f>
        <v>1.254545454545454E-2</v>
      </c>
    </row>
    <row r="6" spans="2:6" x14ac:dyDescent="0.35">
      <c r="B6" s="20" t="s">
        <v>94</v>
      </c>
      <c r="C6" s="71">
        <v>68400</v>
      </c>
      <c r="D6" s="71">
        <v>74000</v>
      </c>
      <c r="E6" s="72">
        <v>8.1871345029239762E-2</v>
      </c>
      <c r="F6" s="73">
        <f t="shared" si="0"/>
        <v>1.4871345029239758E-2</v>
      </c>
    </row>
    <row r="7" spans="2:6" x14ac:dyDescent="0.35">
      <c r="B7" s="20" t="s">
        <v>95</v>
      </c>
      <c r="C7" s="71">
        <v>68400</v>
      </c>
      <c r="D7" s="71">
        <v>74000</v>
      </c>
      <c r="E7" s="72">
        <v>8.1871345029239762E-2</v>
      </c>
      <c r="F7" s="73">
        <f t="shared" si="0"/>
        <v>1.4871345029239758E-2</v>
      </c>
    </row>
    <row r="8" spans="2:6" x14ac:dyDescent="0.35">
      <c r="B8" s="20" t="s">
        <v>96</v>
      </c>
      <c r="C8" s="71">
        <v>63400</v>
      </c>
      <c r="D8" s="71">
        <v>69000</v>
      </c>
      <c r="E8" s="72">
        <v>8.8328075709779186E-2</v>
      </c>
      <c r="F8" s="73">
        <f t="shared" ref="F8:F9" si="1">E8-0.067</f>
        <v>2.1328075709779182E-2</v>
      </c>
    </row>
    <row r="9" spans="2:6" x14ac:dyDescent="0.35">
      <c r="B9" s="20" t="s">
        <v>97</v>
      </c>
      <c r="C9" s="71">
        <v>67400</v>
      </c>
      <c r="D9" s="71">
        <v>73000</v>
      </c>
      <c r="E9" s="72">
        <v>8.3086053412462904E-2</v>
      </c>
      <c r="F9" s="73">
        <f t="shared" si="1"/>
        <v>1.60860534124629E-2</v>
      </c>
    </row>
    <row r="10" spans="2:6" x14ac:dyDescent="0.35">
      <c r="B10" s="20" t="s">
        <v>98</v>
      </c>
      <c r="C10" s="71">
        <v>89000</v>
      </c>
      <c r="D10" s="71">
        <v>94500</v>
      </c>
      <c r="E10" s="72">
        <v>6.1797752808988762E-2</v>
      </c>
      <c r="F10" s="73">
        <f t="shared" ref="F10:F12" si="2">E10-0.067</f>
        <v>-5.2022471910112417E-3</v>
      </c>
    </row>
    <row r="11" spans="2:6" x14ac:dyDescent="0.35">
      <c r="B11" s="20" t="s">
        <v>99</v>
      </c>
      <c r="C11" s="71">
        <v>87000</v>
      </c>
      <c r="D11" s="71">
        <v>92500</v>
      </c>
      <c r="E11" s="72">
        <v>6.3218390804597707E-2</v>
      </c>
      <c r="F11" s="73">
        <f t="shared" si="2"/>
        <v>-3.7816091954022968E-3</v>
      </c>
    </row>
    <row r="12" spans="2:6" x14ac:dyDescent="0.35">
      <c r="B12" s="20" t="s">
        <v>100</v>
      </c>
      <c r="C12" s="71">
        <v>87000</v>
      </c>
      <c r="D12" s="71">
        <v>92500</v>
      </c>
      <c r="E12" s="72">
        <v>6.3218390804597707E-2</v>
      </c>
      <c r="F12" s="73">
        <f t="shared" si="2"/>
        <v>-3.7816091954022968E-3</v>
      </c>
    </row>
    <row r="13" spans="2:6" x14ac:dyDescent="0.35">
      <c r="B13" s="20" t="s">
        <v>101</v>
      </c>
      <c r="C13" s="71">
        <v>135000</v>
      </c>
      <c r="D13" s="71">
        <v>143700</v>
      </c>
      <c r="E13" s="72">
        <v>6.4444444444444443E-2</v>
      </c>
      <c r="F13" s="73">
        <f t="shared" ref="F13:F15" si="3">E13-0.067</f>
        <v>-2.5555555555555609E-3</v>
      </c>
    </row>
    <row r="14" spans="2:6" x14ac:dyDescent="0.35">
      <c r="B14" s="20" t="s">
        <v>102</v>
      </c>
      <c r="C14" s="71">
        <v>73400</v>
      </c>
      <c r="D14" s="71">
        <v>79000</v>
      </c>
      <c r="E14" s="72">
        <v>7.6294277929155316E-2</v>
      </c>
      <c r="F14" s="73">
        <f t="shared" si="3"/>
        <v>9.2942779291553118E-3</v>
      </c>
    </row>
    <row r="15" spans="2:6" ht="15" thickBot="1" x14ac:dyDescent="0.4">
      <c r="B15" s="21" t="s">
        <v>103</v>
      </c>
      <c r="C15" s="74">
        <v>92000</v>
      </c>
      <c r="D15" s="74">
        <v>97500</v>
      </c>
      <c r="E15" s="75">
        <v>5.9782608695652197E-2</v>
      </c>
      <c r="F15" s="76">
        <f t="shared" si="3"/>
        <v>-7.2173913043478075E-3</v>
      </c>
    </row>
    <row r="17" spans="2:2" x14ac:dyDescent="0.35">
      <c r="B17" t="s">
        <v>130</v>
      </c>
    </row>
    <row r="18" spans="2:2" x14ac:dyDescent="0.35">
      <c r="B18" t="s">
        <v>159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8357-CF3D-4AAC-82FB-9F5CACF8ABE6}">
  <dimension ref="B2:F13"/>
  <sheetViews>
    <sheetView workbookViewId="0">
      <selection activeCell="B7" sqref="B7"/>
    </sheetView>
  </sheetViews>
  <sheetFormatPr defaultRowHeight="14.5" x14ac:dyDescent="0.35"/>
  <cols>
    <col min="2" max="2" width="22.6328125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6" x14ac:dyDescent="0.35">
      <c r="B2" t="s">
        <v>152</v>
      </c>
      <c r="C2" s="66"/>
      <c r="D2" s="66"/>
      <c r="E2" s="67"/>
      <c r="F2" s="67"/>
    </row>
    <row r="3" spans="2:6" ht="15" thickBot="1" x14ac:dyDescent="0.4">
      <c r="C3" s="66"/>
      <c r="D3" s="66"/>
      <c r="E3" s="67"/>
      <c r="F3" s="67"/>
    </row>
    <row r="4" spans="2:6" ht="15" thickBot="1" x14ac:dyDescent="0.4">
      <c r="B4" s="19" t="s">
        <v>92</v>
      </c>
      <c r="C4" s="68" t="s">
        <v>52</v>
      </c>
      <c r="D4" s="68" t="s">
        <v>65</v>
      </c>
      <c r="E4" s="69" t="s">
        <v>145</v>
      </c>
      <c r="F4" s="70" t="s">
        <v>146</v>
      </c>
    </row>
    <row r="5" spans="2:6" x14ac:dyDescent="0.35">
      <c r="B5" s="20" t="s">
        <v>104</v>
      </c>
      <c r="C5" s="58">
        <v>50000</v>
      </c>
      <c r="D5" s="58">
        <v>53000</v>
      </c>
      <c r="E5" s="59">
        <v>0.06</v>
      </c>
      <c r="F5" s="60">
        <f t="shared" ref="F5:F10" si="0">E5-0.067</f>
        <v>-7.0000000000000062E-3</v>
      </c>
    </row>
    <row r="6" spans="2:6" x14ac:dyDescent="0.35">
      <c r="B6" s="20" t="s">
        <v>105</v>
      </c>
      <c r="C6" s="58">
        <v>57000</v>
      </c>
      <c r="D6" s="58">
        <v>60500</v>
      </c>
      <c r="E6" s="59">
        <v>6.1403508771929821E-2</v>
      </c>
      <c r="F6" s="60">
        <f t="shared" si="0"/>
        <v>-5.5964912280701828E-3</v>
      </c>
    </row>
    <row r="7" spans="2:6" x14ac:dyDescent="0.35">
      <c r="B7" s="20" t="s">
        <v>164</v>
      </c>
      <c r="C7" s="58">
        <v>59500</v>
      </c>
      <c r="D7" s="58">
        <v>63000</v>
      </c>
      <c r="E7" s="59">
        <v>5.8823529411764705E-2</v>
      </c>
      <c r="F7" s="60">
        <f t="shared" si="0"/>
        <v>-8.1764705882352989E-3</v>
      </c>
    </row>
    <row r="8" spans="2:6" x14ac:dyDescent="0.35">
      <c r="B8" s="20" t="s">
        <v>106</v>
      </c>
      <c r="C8" s="58">
        <v>97000</v>
      </c>
      <c r="D8" s="58">
        <v>103500</v>
      </c>
      <c r="E8" s="59">
        <v>6.7010309278350513E-2</v>
      </c>
      <c r="F8" s="60">
        <f t="shared" si="0"/>
        <v>1.0309278350509321E-5</v>
      </c>
    </row>
    <row r="9" spans="2:6" x14ac:dyDescent="0.35">
      <c r="B9" s="20" t="s">
        <v>107</v>
      </c>
      <c r="C9" s="58">
        <v>112000</v>
      </c>
      <c r="D9" s="58">
        <v>120000</v>
      </c>
      <c r="E9" s="59">
        <v>7.1428571428571425E-2</v>
      </c>
      <c r="F9" s="60">
        <f t="shared" si="0"/>
        <v>4.4285714285714206E-3</v>
      </c>
    </row>
    <row r="10" spans="2:6" ht="15" thickBot="1" x14ac:dyDescent="0.4">
      <c r="B10" s="21" t="s">
        <v>108</v>
      </c>
      <c r="C10" s="61">
        <v>123000</v>
      </c>
      <c r="D10" s="61">
        <v>131500</v>
      </c>
      <c r="E10" s="62">
        <v>6.910569105691057E-2</v>
      </c>
      <c r="F10" s="63">
        <f t="shared" si="0"/>
        <v>2.1056910569105663E-3</v>
      </c>
    </row>
    <row r="12" spans="2:6" x14ac:dyDescent="0.35">
      <c r="B12" t="s">
        <v>130</v>
      </c>
    </row>
    <row r="13" spans="2:6" x14ac:dyDescent="0.35">
      <c r="B13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1ABA-85A1-4FA7-BCBA-2C770EB3537F}">
  <dimension ref="B2:F14"/>
  <sheetViews>
    <sheetView workbookViewId="0">
      <selection activeCell="B10" sqref="B10"/>
    </sheetView>
  </sheetViews>
  <sheetFormatPr defaultRowHeight="14.5" x14ac:dyDescent="0.35"/>
  <cols>
    <col min="2" max="2" width="46.54296875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6" x14ac:dyDescent="0.35">
      <c r="B2" t="s">
        <v>153</v>
      </c>
      <c r="C2" s="66"/>
      <c r="D2" s="66"/>
      <c r="E2" s="67"/>
      <c r="F2" s="67"/>
    </row>
    <row r="3" spans="2:6" ht="15" thickBot="1" x14ac:dyDescent="0.4">
      <c r="C3" s="66"/>
      <c r="D3" s="66"/>
      <c r="E3" s="67"/>
      <c r="F3" s="67"/>
    </row>
    <row r="4" spans="2:6" ht="15" thickBot="1" x14ac:dyDescent="0.4">
      <c r="B4" s="19" t="s">
        <v>92</v>
      </c>
      <c r="C4" s="68" t="s">
        <v>52</v>
      </c>
      <c r="D4" s="68" t="s">
        <v>65</v>
      </c>
      <c r="E4" s="69" t="s">
        <v>145</v>
      </c>
      <c r="F4" s="70" t="s">
        <v>146</v>
      </c>
    </row>
    <row r="5" spans="2:6" x14ac:dyDescent="0.35">
      <c r="B5" s="20" t="s">
        <v>109</v>
      </c>
      <c r="C5">
        <v>34000</v>
      </c>
      <c r="D5">
        <v>40000</v>
      </c>
      <c r="E5" s="59">
        <v>0.17647058823529413</v>
      </c>
      <c r="F5" s="60">
        <f t="shared" ref="F5:F11" si="0">E5-0.067</f>
        <v>0.10947058823529413</v>
      </c>
    </row>
    <row r="6" spans="2:6" x14ac:dyDescent="0.35">
      <c r="B6" s="20" t="s">
        <v>110</v>
      </c>
      <c r="C6">
        <v>41000</v>
      </c>
      <c r="D6">
        <v>45500</v>
      </c>
      <c r="E6" s="59">
        <v>0.10975609756097561</v>
      </c>
      <c r="F6" s="60">
        <f t="shared" si="0"/>
        <v>4.2756097560975606E-2</v>
      </c>
    </row>
    <row r="7" spans="2:6" x14ac:dyDescent="0.35">
      <c r="B7" s="20" t="s">
        <v>111</v>
      </c>
      <c r="C7">
        <v>37700</v>
      </c>
      <c r="D7">
        <v>43000</v>
      </c>
      <c r="E7" s="59">
        <v>0.14058355437665782</v>
      </c>
      <c r="F7" s="60">
        <f t="shared" si="0"/>
        <v>7.3583554376657812E-2</v>
      </c>
    </row>
    <row r="8" spans="2:6" x14ac:dyDescent="0.35">
      <c r="B8" s="20" t="s">
        <v>112</v>
      </c>
      <c r="C8">
        <v>41000</v>
      </c>
      <c r="D8">
        <v>45500</v>
      </c>
      <c r="E8" s="59">
        <v>0.10975609756097561</v>
      </c>
      <c r="F8" s="60">
        <f t="shared" si="0"/>
        <v>4.2756097560975606E-2</v>
      </c>
    </row>
    <row r="9" spans="2:6" x14ac:dyDescent="0.35">
      <c r="B9" s="20" t="s">
        <v>113</v>
      </c>
      <c r="C9">
        <v>38800</v>
      </c>
      <c r="D9">
        <v>44000</v>
      </c>
      <c r="E9" s="59">
        <v>0.13402061855670103</v>
      </c>
      <c r="F9" s="60">
        <f t="shared" si="0"/>
        <v>6.7020618556701023E-2</v>
      </c>
    </row>
    <row r="10" spans="2:6" x14ac:dyDescent="0.35">
      <c r="B10" s="20" t="s">
        <v>154</v>
      </c>
      <c r="C10">
        <v>35800</v>
      </c>
      <c r="D10">
        <v>41800</v>
      </c>
      <c r="E10" s="59">
        <v>0.16759776536312848</v>
      </c>
      <c r="F10" s="60">
        <f t="shared" si="0"/>
        <v>0.10059776536312848</v>
      </c>
    </row>
    <row r="11" spans="2:6" ht="15" thickBot="1" x14ac:dyDescent="0.4">
      <c r="B11" s="21" t="s">
        <v>155</v>
      </c>
      <c r="C11" s="77">
        <v>34000</v>
      </c>
      <c r="D11" s="77">
        <v>40000</v>
      </c>
      <c r="E11" s="62">
        <v>0.17647058823529413</v>
      </c>
      <c r="F11" s="63">
        <f t="shared" si="0"/>
        <v>0.10947058823529413</v>
      </c>
    </row>
    <row r="13" spans="2:6" x14ac:dyDescent="0.35">
      <c r="B13" t="s">
        <v>130</v>
      </c>
    </row>
    <row r="14" spans="2:6" x14ac:dyDescent="0.35">
      <c r="B14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EE86-F299-46F4-8388-35337BE1D1A3}">
  <dimension ref="B2:H21"/>
  <sheetViews>
    <sheetView workbookViewId="0">
      <selection activeCell="B10" sqref="B10"/>
    </sheetView>
  </sheetViews>
  <sheetFormatPr defaultRowHeight="14.5" x14ac:dyDescent="0.35"/>
  <cols>
    <col min="2" max="2" width="61.6328125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8" x14ac:dyDescent="0.35">
      <c r="B2" t="s">
        <v>156</v>
      </c>
      <c r="C2" s="66"/>
      <c r="D2" s="66"/>
      <c r="E2" s="67"/>
      <c r="F2" s="67"/>
    </row>
    <row r="3" spans="2:8" ht="15" thickBot="1" x14ac:dyDescent="0.4">
      <c r="C3" s="66"/>
      <c r="D3" s="66"/>
      <c r="E3" s="67"/>
      <c r="F3" s="67"/>
    </row>
    <row r="4" spans="2:8" ht="15" thickBot="1" x14ac:dyDescent="0.4">
      <c r="B4" s="19" t="s">
        <v>92</v>
      </c>
      <c r="C4" s="68" t="s">
        <v>52</v>
      </c>
      <c r="D4" s="68" t="s">
        <v>65</v>
      </c>
      <c r="E4" s="69" t="s">
        <v>145</v>
      </c>
      <c r="F4" s="70" t="s">
        <v>146</v>
      </c>
    </row>
    <row r="5" spans="2:8" x14ac:dyDescent="0.35">
      <c r="B5" s="20" t="s">
        <v>116</v>
      </c>
      <c r="C5" s="58">
        <v>139800</v>
      </c>
      <c r="D5" s="58">
        <v>179400</v>
      </c>
      <c r="E5" s="64">
        <v>0.2832618025751073</v>
      </c>
      <c r="F5" s="60">
        <f>E5-0.067</f>
        <v>0.2162618025751073</v>
      </c>
    </row>
    <row r="6" spans="2:8" x14ac:dyDescent="0.35">
      <c r="B6" s="20" t="s">
        <v>165</v>
      </c>
      <c r="C6" s="58">
        <v>132200</v>
      </c>
      <c r="D6" s="58">
        <v>169800</v>
      </c>
      <c r="E6" s="64">
        <v>0.28441754916792739</v>
      </c>
      <c r="F6" s="60">
        <f t="shared" ref="F6:F18" si="0">E6-0.067</f>
        <v>0.21741754916792738</v>
      </c>
    </row>
    <row r="7" spans="2:8" x14ac:dyDescent="0.35">
      <c r="B7" s="20" t="s">
        <v>166</v>
      </c>
      <c r="C7" s="58">
        <v>130500</v>
      </c>
      <c r="D7" s="58">
        <v>167520</v>
      </c>
      <c r="E7" s="64">
        <v>0.28367816091954001</v>
      </c>
      <c r="F7" s="60">
        <f t="shared" si="0"/>
        <v>0.21667816091954001</v>
      </c>
      <c r="H7" t="s">
        <v>157</v>
      </c>
    </row>
    <row r="8" spans="2:8" x14ac:dyDescent="0.35">
      <c r="B8" s="20" t="s">
        <v>117</v>
      </c>
      <c r="C8" s="58">
        <v>132200</v>
      </c>
      <c r="D8" s="58">
        <v>169800</v>
      </c>
      <c r="E8" s="64">
        <v>0.28441754916792739</v>
      </c>
      <c r="F8" s="60">
        <f t="shared" si="0"/>
        <v>0.21741754916792738</v>
      </c>
    </row>
    <row r="9" spans="2:8" x14ac:dyDescent="0.35">
      <c r="B9" s="20" t="s">
        <v>167</v>
      </c>
      <c r="C9" s="58">
        <v>121000</v>
      </c>
      <c r="D9" s="58">
        <v>155400</v>
      </c>
      <c r="E9" s="64">
        <v>0.28429752066115704</v>
      </c>
      <c r="F9" s="60">
        <f t="shared" si="0"/>
        <v>0.21729752066115704</v>
      </c>
    </row>
    <row r="10" spans="2:8" x14ac:dyDescent="0.35">
      <c r="B10" s="20" t="s">
        <v>168</v>
      </c>
      <c r="C10" s="58">
        <v>106700</v>
      </c>
      <c r="D10" s="58">
        <v>137040</v>
      </c>
      <c r="E10" s="64">
        <v>0.284348641049672</v>
      </c>
      <c r="F10" s="60">
        <f t="shared" si="0"/>
        <v>0.217348641049672</v>
      </c>
    </row>
    <row r="11" spans="2:8" x14ac:dyDescent="0.35">
      <c r="B11" s="20" t="s">
        <v>118</v>
      </c>
      <c r="C11" s="58">
        <v>123800</v>
      </c>
      <c r="D11" s="58">
        <v>159000</v>
      </c>
      <c r="E11" s="64">
        <v>0.28432956381260099</v>
      </c>
      <c r="F11" s="60">
        <f t="shared" si="0"/>
        <v>0.21732956381260099</v>
      </c>
    </row>
    <row r="12" spans="2:8" x14ac:dyDescent="0.35">
      <c r="B12" s="20" t="s">
        <v>119</v>
      </c>
      <c r="C12" s="58">
        <v>106700</v>
      </c>
      <c r="D12" s="58">
        <v>137040</v>
      </c>
      <c r="E12" s="64">
        <v>0.284348641049672</v>
      </c>
      <c r="F12" s="60">
        <f t="shared" si="0"/>
        <v>0.217348641049672</v>
      </c>
    </row>
    <row r="13" spans="2:8" x14ac:dyDescent="0.35">
      <c r="B13" s="20" t="s">
        <v>120</v>
      </c>
      <c r="C13" s="58">
        <v>123800</v>
      </c>
      <c r="D13" s="58">
        <v>159000</v>
      </c>
      <c r="E13" s="64">
        <v>0.28432956381260099</v>
      </c>
      <c r="F13" s="60">
        <f t="shared" si="0"/>
        <v>0.21732956381260099</v>
      </c>
    </row>
    <row r="14" spans="2:8" x14ac:dyDescent="0.35">
      <c r="B14" s="20" t="s">
        <v>121</v>
      </c>
      <c r="C14" s="58">
        <v>106700</v>
      </c>
      <c r="D14" s="58">
        <v>137040</v>
      </c>
      <c r="E14" s="64">
        <v>0.284348641049672</v>
      </c>
      <c r="F14" s="60">
        <f t="shared" si="0"/>
        <v>0.217348641049672</v>
      </c>
    </row>
    <row r="15" spans="2:8" x14ac:dyDescent="0.35">
      <c r="B15" s="20" t="s">
        <v>114</v>
      </c>
      <c r="C15" s="58">
        <v>121000</v>
      </c>
      <c r="D15" s="58">
        <v>155400</v>
      </c>
      <c r="E15" s="64">
        <v>0.28429752066115704</v>
      </c>
      <c r="F15" s="60">
        <f t="shared" si="0"/>
        <v>0.21729752066115704</v>
      </c>
    </row>
    <row r="16" spans="2:8" x14ac:dyDescent="0.35">
      <c r="B16" s="20" t="s">
        <v>122</v>
      </c>
      <c r="C16" s="58">
        <v>105200</v>
      </c>
      <c r="D16" s="58">
        <v>135000</v>
      </c>
      <c r="E16" s="64">
        <v>0.28326996197718629</v>
      </c>
      <c r="F16" s="60">
        <f t="shared" si="0"/>
        <v>0.21626996197718629</v>
      </c>
    </row>
    <row r="17" spans="2:6" x14ac:dyDescent="0.35">
      <c r="B17" s="20" t="s">
        <v>115</v>
      </c>
      <c r="C17">
        <v>90300</v>
      </c>
      <c r="D17" s="58">
        <v>116040</v>
      </c>
      <c r="E17" s="64">
        <v>0.28504983388704319</v>
      </c>
      <c r="F17" s="60">
        <f t="shared" si="0"/>
        <v>0.21804983388704319</v>
      </c>
    </row>
    <row r="18" spans="2:6" ht="15" thickBot="1" x14ac:dyDescent="0.4">
      <c r="B18" s="21" t="s">
        <v>123</v>
      </c>
      <c r="C18" s="77">
        <v>73400</v>
      </c>
      <c r="D18" s="61">
        <v>94200</v>
      </c>
      <c r="E18" s="65">
        <v>0.28337874659400547</v>
      </c>
      <c r="F18" s="63">
        <f t="shared" si="0"/>
        <v>0.21637874659400547</v>
      </c>
    </row>
    <row r="19" spans="2:6" x14ac:dyDescent="0.35">
      <c r="F19" s="57"/>
    </row>
    <row r="20" spans="2:6" x14ac:dyDescent="0.35">
      <c r="B20" t="s">
        <v>130</v>
      </c>
    </row>
    <row r="21" spans="2:6" x14ac:dyDescent="0.35">
      <c r="B2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8DEF-C67E-4EA5-919C-E87C876D0A70}">
  <dimension ref="B2:F17"/>
  <sheetViews>
    <sheetView tabSelected="1" workbookViewId="0">
      <selection activeCell="K11" sqref="K11"/>
    </sheetView>
  </sheetViews>
  <sheetFormatPr defaultRowHeight="14.5" x14ac:dyDescent="0.35"/>
  <cols>
    <col min="2" max="2" width="28.90625" bestFit="1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6" x14ac:dyDescent="0.35">
      <c r="B2" t="s">
        <v>158</v>
      </c>
      <c r="C2" s="66"/>
      <c r="D2" s="66"/>
      <c r="E2" s="67"/>
      <c r="F2" s="67"/>
    </row>
    <row r="3" spans="2:6" ht="15" thickBot="1" x14ac:dyDescent="0.4">
      <c r="C3" s="66"/>
      <c r="D3" s="66"/>
      <c r="E3" s="67"/>
      <c r="F3" s="67"/>
    </row>
    <row r="4" spans="2:6" ht="15" thickBot="1" x14ac:dyDescent="0.4">
      <c r="B4" s="19" t="s">
        <v>92</v>
      </c>
      <c r="C4" s="68" t="s">
        <v>52</v>
      </c>
      <c r="D4" s="68" t="s">
        <v>65</v>
      </c>
      <c r="E4" s="69" t="s">
        <v>145</v>
      </c>
      <c r="F4" s="70" t="s">
        <v>146</v>
      </c>
    </row>
    <row r="5" spans="2:6" x14ac:dyDescent="0.35">
      <c r="B5" s="20" t="s">
        <v>124</v>
      </c>
      <c r="C5" s="58">
        <v>125000</v>
      </c>
      <c r="D5" s="58">
        <v>133700</v>
      </c>
      <c r="E5" s="59">
        <f>(D5-C5)/C5</f>
        <v>6.9599999999999995E-2</v>
      </c>
      <c r="F5" s="60">
        <f t="shared" ref="F5" si="0">E5-0.067</f>
        <v>2.5999999999999912E-3</v>
      </c>
    </row>
    <row r="6" spans="2:6" x14ac:dyDescent="0.35">
      <c r="B6" s="20" t="s">
        <v>125</v>
      </c>
      <c r="C6" s="58">
        <v>115000</v>
      </c>
      <c r="D6" s="58">
        <v>120300</v>
      </c>
      <c r="E6" s="59">
        <f t="shared" ref="E6:E13" si="1">(D6-C6)/C6</f>
        <v>4.6086956521739129E-2</v>
      </c>
      <c r="F6" s="60">
        <f t="shared" ref="F6:F14" si="2">E6-0.067</f>
        <v>-2.0913043478260875E-2</v>
      </c>
    </row>
    <row r="7" spans="2:6" x14ac:dyDescent="0.35">
      <c r="B7" s="20" t="s">
        <v>126</v>
      </c>
      <c r="C7" s="58">
        <v>109000</v>
      </c>
      <c r="D7" s="58">
        <v>115000</v>
      </c>
      <c r="E7" s="59">
        <f t="shared" si="1"/>
        <v>5.5045871559633031E-2</v>
      </c>
      <c r="F7" s="60">
        <f t="shared" si="2"/>
        <v>-1.1954128440366973E-2</v>
      </c>
    </row>
    <row r="8" spans="2:6" x14ac:dyDescent="0.35">
      <c r="B8" s="20" t="s">
        <v>127</v>
      </c>
      <c r="C8" s="58">
        <v>99000</v>
      </c>
      <c r="D8" s="58">
        <v>106000</v>
      </c>
      <c r="E8" s="59">
        <f t="shared" si="1"/>
        <v>7.0707070707070704E-2</v>
      </c>
      <c r="F8" s="60">
        <f t="shared" si="2"/>
        <v>3.7070707070707004E-3</v>
      </c>
    </row>
    <row r="9" spans="2:6" x14ac:dyDescent="0.35">
      <c r="B9" s="20" t="s">
        <v>169</v>
      </c>
      <c r="C9" s="58">
        <v>87000</v>
      </c>
      <c r="D9" s="58">
        <v>93000</v>
      </c>
      <c r="E9" s="59">
        <f t="shared" si="1"/>
        <v>6.8965517241379309E-2</v>
      </c>
      <c r="F9" s="60">
        <f t="shared" si="2"/>
        <v>1.9655172413793054E-3</v>
      </c>
    </row>
    <row r="10" spans="2:6" x14ac:dyDescent="0.35">
      <c r="B10" s="20" t="s">
        <v>89</v>
      </c>
      <c r="C10" s="58">
        <v>77000</v>
      </c>
      <c r="D10" s="58">
        <v>82500</v>
      </c>
      <c r="E10" s="59">
        <f t="shared" si="1"/>
        <v>7.1428571428571425E-2</v>
      </c>
      <c r="F10" s="60">
        <f t="shared" si="2"/>
        <v>4.4285714285714206E-3</v>
      </c>
    </row>
    <row r="11" spans="2:6" x14ac:dyDescent="0.35">
      <c r="B11" s="20" t="s">
        <v>170</v>
      </c>
      <c r="C11" s="58">
        <v>70000</v>
      </c>
      <c r="D11" s="58">
        <v>75000</v>
      </c>
      <c r="E11" s="59">
        <f t="shared" si="1"/>
        <v>7.1428571428571425E-2</v>
      </c>
      <c r="F11" s="60">
        <f t="shared" si="2"/>
        <v>4.4285714285714206E-3</v>
      </c>
    </row>
    <row r="12" spans="2:6" x14ac:dyDescent="0.35">
      <c r="B12" s="20" t="s">
        <v>128</v>
      </c>
      <c r="C12" s="58">
        <v>58400</v>
      </c>
      <c r="D12" s="58">
        <v>64000</v>
      </c>
      <c r="E12" s="59">
        <f>(D12-C12)/C12</f>
        <v>9.5890410958904104E-2</v>
      </c>
      <c r="F12" s="60">
        <f t="shared" si="2"/>
        <v>2.88904109589041E-2</v>
      </c>
    </row>
    <row r="13" spans="2:6" x14ac:dyDescent="0.35">
      <c r="B13" s="20" t="s">
        <v>129</v>
      </c>
      <c r="C13" s="58">
        <v>55700</v>
      </c>
      <c r="D13" s="58">
        <v>61500</v>
      </c>
      <c r="E13" s="59">
        <f t="shared" si="1"/>
        <v>0.10412926391382406</v>
      </c>
      <c r="F13" s="60">
        <f t="shared" si="2"/>
        <v>3.7129263913824054E-2</v>
      </c>
    </row>
    <row r="14" spans="2:6" ht="15" thickBot="1" x14ac:dyDescent="0.4">
      <c r="B14" s="21" t="s">
        <v>88</v>
      </c>
      <c r="C14" s="61">
        <v>53500</v>
      </c>
      <c r="D14" s="61">
        <v>59000</v>
      </c>
      <c r="E14" s="62">
        <f>(D14-C14)/C14</f>
        <v>0.10280373831775701</v>
      </c>
      <c r="F14" s="63">
        <f t="shared" si="2"/>
        <v>3.5803738317757003E-2</v>
      </c>
    </row>
    <row r="16" spans="2:6" x14ac:dyDescent="0.35">
      <c r="B16" t="s">
        <v>130</v>
      </c>
    </row>
    <row r="17" spans="2:2" x14ac:dyDescent="0.35">
      <c r="B17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9D8B-CE6C-4BCB-8D8C-1F56AEBD52C4}">
  <dimension ref="B2:F36"/>
  <sheetViews>
    <sheetView topLeftCell="A14" workbookViewId="0">
      <selection activeCell="F5" sqref="F5"/>
    </sheetView>
  </sheetViews>
  <sheetFormatPr defaultRowHeight="14.5" x14ac:dyDescent="0.35"/>
  <cols>
    <col min="2" max="2" width="20.1796875" bestFit="1" customWidth="1"/>
    <col min="3" max="3" width="25.08984375" customWidth="1"/>
    <col min="4" max="6" width="22.453125" customWidth="1"/>
  </cols>
  <sheetData>
    <row r="2" spans="2:6" x14ac:dyDescent="0.35">
      <c r="B2" t="s">
        <v>0</v>
      </c>
    </row>
    <row r="3" spans="2:6" ht="15" thickBot="1" x14ac:dyDescent="0.4"/>
    <row r="4" spans="2:6" ht="58.5" thickBot="1" x14ac:dyDescent="0.4">
      <c r="B4" s="1"/>
      <c r="C4" s="2" t="s">
        <v>1</v>
      </c>
      <c r="D4" s="2" t="s">
        <v>2</v>
      </c>
      <c r="E4" s="2" t="s">
        <v>3</v>
      </c>
      <c r="F4" s="3" t="s">
        <v>4</v>
      </c>
    </row>
    <row r="5" spans="2:6" ht="15" thickBot="1" x14ac:dyDescent="0.4">
      <c r="B5" s="4" t="s">
        <v>5</v>
      </c>
      <c r="C5" s="5">
        <v>12000</v>
      </c>
      <c r="D5" s="5">
        <v>3508.665</v>
      </c>
      <c r="E5" s="5">
        <v>452</v>
      </c>
      <c r="F5" s="6">
        <f>C5-D5-E5</f>
        <v>8039.3349999999991</v>
      </c>
    </row>
    <row r="7" spans="2:6" x14ac:dyDescent="0.35">
      <c r="B7" t="s">
        <v>6</v>
      </c>
    </row>
    <row r="8" spans="2:6" ht="174" x14ac:dyDescent="0.35">
      <c r="B8" s="43" t="s">
        <v>137</v>
      </c>
    </row>
    <row r="12" spans="2:6" x14ac:dyDescent="0.35">
      <c r="B12" t="s">
        <v>7</v>
      </c>
    </row>
    <row r="14" spans="2:6" x14ac:dyDescent="0.35">
      <c r="C14" s="7"/>
    </row>
    <row r="15" spans="2:6" x14ac:dyDescent="0.35">
      <c r="C15" s="7"/>
    </row>
    <row r="35" spans="2:2" x14ac:dyDescent="0.35">
      <c r="B35" t="s">
        <v>6</v>
      </c>
    </row>
    <row r="36" spans="2:2" ht="174" x14ac:dyDescent="0.35">
      <c r="B36" s="43" t="s">
        <v>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B212-D876-4F99-B362-EE298705E554}">
  <dimension ref="B2:E23"/>
  <sheetViews>
    <sheetView workbookViewId="0">
      <selection activeCell="B5" sqref="B5"/>
    </sheetView>
  </sheetViews>
  <sheetFormatPr defaultRowHeight="14.5" x14ac:dyDescent="0.35"/>
  <cols>
    <col min="2" max="2" width="60.54296875" bestFit="1" customWidth="1"/>
    <col min="3" max="3" width="17" bestFit="1" customWidth="1"/>
  </cols>
  <sheetData>
    <row r="2" spans="2:5" x14ac:dyDescent="0.35">
      <c r="B2" t="s">
        <v>138</v>
      </c>
      <c r="E2" t="s">
        <v>139</v>
      </c>
    </row>
    <row r="3" spans="2:5" ht="15" thickBot="1" x14ac:dyDescent="0.4"/>
    <row r="4" spans="2:5" ht="15" thickBot="1" x14ac:dyDescent="0.4">
      <c r="B4" s="19"/>
      <c r="C4" s="18" t="s">
        <v>13</v>
      </c>
    </row>
    <row r="5" spans="2:5" x14ac:dyDescent="0.35">
      <c r="B5" s="20" t="s">
        <v>140</v>
      </c>
      <c r="C5" s="11">
        <v>93478</v>
      </c>
    </row>
    <row r="6" spans="2:5" x14ac:dyDescent="0.35">
      <c r="B6" s="20" t="s">
        <v>16</v>
      </c>
      <c r="C6" s="78">
        <v>8039.3349999999991</v>
      </c>
    </row>
    <row r="7" spans="2:5" x14ac:dyDescent="0.35">
      <c r="B7" s="20" t="s">
        <v>141</v>
      </c>
      <c r="C7" s="78">
        <v>2300</v>
      </c>
    </row>
    <row r="8" spans="2:5" x14ac:dyDescent="0.35">
      <c r="B8" s="20" t="s">
        <v>142</v>
      </c>
      <c r="C8" s="78">
        <f>C6+C7</f>
        <v>10339.334999999999</v>
      </c>
    </row>
    <row r="9" spans="2:5" ht="15" thickBot="1" x14ac:dyDescent="0.4">
      <c r="B9" s="21" t="s">
        <v>143</v>
      </c>
      <c r="C9" s="79">
        <f>C5+C6+C7</f>
        <v>103817.33499999999</v>
      </c>
    </row>
    <row r="11" spans="2:5" x14ac:dyDescent="0.35">
      <c r="B11" t="s">
        <v>130</v>
      </c>
    </row>
    <row r="12" spans="2:5" x14ac:dyDescent="0.35">
      <c r="B12" t="s">
        <v>131</v>
      </c>
    </row>
    <row r="22" spans="5:5" x14ac:dyDescent="0.35">
      <c r="E22" t="s">
        <v>130</v>
      </c>
    </row>
    <row r="23" spans="5:5" x14ac:dyDescent="0.35">
      <c r="E23" t="s">
        <v>131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D245-B020-488D-8A57-EAF82C7D37C8}">
  <dimension ref="B2:K33"/>
  <sheetViews>
    <sheetView workbookViewId="0">
      <selection activeCell="B11" sqref="B11"/>
    </sheetView>
  </sheetViews>
  <sheetFormatPr defaultRowHeight="14.5" x14ac:dyDescent="0.35"/>
  <cols>
    <col min="2" max="2" width="95.36328125" bestFit="1" customWidth="1"/>
    <col min="3" max="3" width="7.08984375" style="22" bestFit="1" customWidth="1"/>
    <col min="4" max="4" width="10.1796875" style="23" bestFit="1" customWidth="1"/>
    <col min="5" max="5" width="7.08984375" style="22" bestFit="1" customWidth="1"/>
    <col min="6" max="6" width="10.1796875" style="23" bestFit="1" customWidth="1"/>
    <col min="7" max="7" width="16.453125" style="23" bestFit="1" customWidth="1"/>
    <col min="8" max="8" width="10.08984375" style="24" bestFit="1" customWidth="1"/>
  </cols>
  <sheetData>
    <row r="2" spans="2:11" x14ac:dyDescent="0.35">
      <c r="B2" t="s">
        <v>50</v>
      </c>
      <c r="K2" t="s">
        <v>51</v>
      </c>
    </row>
    <row r="3" spans="2:11" ht="15" thickBot="1" x14ac:dyDescent="0.4"/>
    <row r="4" spans="2:11" ht="15" thickBot="1" x14ac:dyDescent="0.4">
      <c r="B4" s="25"/>
      <c r="C4" s="83" t="s">
        <v>17</v>
      </c>
      <c r="D4" s="84"/>
      <c r="E4" s="83" t="s">
        <v>18</v>
      </c>
      <c r="F4" s="85"/>
      <c r="G4" s="26" t="s">
        <v>19</v>
      </c>
      <c r="H4" s="27" t="s">
        <v>20</v>
      </c>
    </row>
    <row r="5" spans="2:11" x14ac:dyDescent="0.35">
      <c r="B5" s="86" t="s">
        <v>21</v>
      </c>
      <c r="C5" s="89">
        <v>257000</v>
      </c>
      <c r="D5" s="90"/>
      <c r="E5" s="89">
        <v>425000</v>
      </c>
      <c r="F5" s="95"/>
      <c r="G5" s="98">
        <f>E5-C5</f>
        <v>168000</v>
      </c>
      <c r="H5" s="80">
        <f>(E5-C5)/C5</f>
        <v>0.65369649805447472</v>
      </c>
    </row>
    <row r="6" spans="2:11" x14ac:dyDescent="0.35">
      <c r="B6" s="87"/>
      <c r="C6" s="91"/>
      <c r="D6" s="92"/>
      <c r="E6" s="91"/>
      <c r="F6" s="96"/>
      <c r="G6" s="99"/>
      <c r="H6" s="81"/>
    </row>
    <row r="7" spans="2:11" ht="15" thickBot="1" x14ac:dyDescent="0.4">
      <c r="B7" s="88"/>
      <c r="C7" s="93"/>
      <c r="D7" s="94"/>
      <c r="E7" s="93"/>
      <c r="F7" s="97"/>
      <c r="G7" s="100"/>
      <c r="H7" s="82"/>
    </row>
    <row r="8" spans="2:11" ht="15" thickBot="1" x14ac:dyDescent="0.4">
      <c r="B8" s="28" t="s">
        <v>22</v>
      </c>
      <c r="C8" s="29" t="s">
        <v>23</v>
      </c>
      <c r="D8" s="30" t="s">
        <v>24</v>
      </c>
      <c r="E8" s="29" t="s">
        <v>23</v>
      </c>
      <c r="F8" s="31" t="s">
        <v>25</v>
      </c>
      <c r="G8" s="32" t="s">
        <v>19</v>
      </c>
      <c r="H8" s="33" t="s">
        <v>20</v>
      </c>
    </row>
    <row r="9" spans="2:11" x14ac:dyDescent="0.35">
      <c r="B9" s="10" t="s">
        <v>26</v>
      </c>
      <c r="C9" s="34">
        <v>0.89</v>
      </c>
      <c r="D9" s="23">
        <f t="shared" ref="D9:D29" si="0">C9*$C$5</f>
        <v>228730</v>
      </c>
      <c r="E9" s="34">
        <v>0.53900000000000003</v>
      </c>
      <c r="F9" s="35">
        <f t="shared" ref="F9:F30" si="1">E9*$E$5</f>
        <v>229075.00000000003</v>
      </c>
      <c r="G9" s="36">
        <f t="shared" ref="G9:G30" si="2">F9-D9</f>
        <v>345.0000000000291</v>
      </c>
      <c r="H9" s="37">
        <f t="shared" ref="H9:H30" si="3">(F9-D9)/D9</f>
        <v>1.5083285970359337E-3</v>
      </c>
    </row>
    <row r="10" spans="2:11" x14ac:dyDescent="0.35">
      <c r="B10" s="10" t="s">
        <v>27</v>
      </c>
      <c r="C10" s="34">
        <v>0.89</v>
      </c>
      <c r="D10" s="23">
        <f t="shared" si="0"/>
        <v>228730</v>
      </c>
      <c r="E10" s="34">
        <v>0.53900000000000003</v>
      </c>
      <c r="F10" s="35">
        <f t="shared" si="1"/>
        <v>229075.00000000003</v>
      </c>
      <c r="G10" s="36">
        <f t="shared" si="2"/>
        <v>345.0000000000291</v>
      </c>
      <c r="H10" s="37">
        <f t="shared" si="3"/>
        <v>1.5083285970359337E-3</v>
      </c>
    </row>
    <row r="11" spans="2:11" x14ac:dyDescent="0.35">
      <c r="B11" s="10" t="s">
        <v>28</v>
      </c>
      <c r="C11" s="34">
        <v>0.73</v>
      </c>
      <c r="D11" s="23">
        <f t="shared" si="0"/>
        <v>187610</v>
      </c>
      <c r="E11" s="34">
        <v>0.442</v>
      </c>
      <c r="F11" s="35">
        <f t="shared" si="1"/>
        <v>187850</v>
      </c>
      <c r="G11" s="36">
        <f t="shared" si="2"/>
        <v>240</v>
      </c>
      <c r="H11" s="37">
        <f t="shared" si="3"/>
        <v>1.2792495069559192E-3</v>
      </c>
    </row>
    <row r="12" spans="2:11" x14ac:dyDescent="0.35">
      <c r="B12" s="10" t="s">
        <v>29</v>
      </c>
      <c r="C12" s="34">
        <v>0.73</v>
      </c>
      <c r="D12" s="23">
        <f t="shared" si="0"/>
        <v>187610</v>
      </c>
      <c r="E12" s="34">
        <v>0.442</v>
      </c>
      <c r="F12" s="35">
        <f t="shared" si="1"/>
        <v>187850</v>
      </c>
      <c r="G12" s="36">
        <f t="shared" si="2"/>
        <v>240</v>
      </c>
      <c r="H12" s="37">
        <f t="shared" si="3"/>
        <v>1.2792495069559192E-3</v>
      </c>
    </row>
    <row r="13" spans="2:11" x14ac:dyDescent="0.35">
      <c r="B13" s="10" t="s">
        <v>30</v>
      </c>
      <c r="C13" s="34">
        <v>0.68</v>
      </c>
      <c r="D13" s="23">
        <f t="shared" si="0"/>
        <v>174760</v>
      </c>
      <c r="E13" s="34">
        <v>0.41199999999999998</v>
      </c>
      <c r="F13" s="35">
        <f t="shared" si="1"/>
        <v>175100</v>
      </c>
      <c r="G13" s="36">
        <f t="shared" si="2"/>
        <v>340</v>
      </c>
      <c r="H13" s="37">
        <f t="shared" si="3"/>
        <v>1.9455252918287938E-3</v>
      </c>
    </row>
    <row r="14" spans="2:11" x14ac:dyDescent="0.35">
      <c r="B14" s="10" t="s">
        <v>31</v>
      </c>
      <c r="C14" s="34">
        <v>0.61</v>
      </c>
      <c r="D14" s="23">
        <f t="shared" si="0"/>
        <v>156770</v>
      </c>
      <c r="E14" s="34">
        <v>0.36899999999999999</v>
      </c>
      <c r="F14" s="35">
        <f t="shared" si="1"/>
        <v>156825</v>
      </c>
      <c r="G14" s="36">
        <f t="shared" si="2"/>
        <v>55</v>
      </c>
      <c r="H14" s="37">
        <f t="shared" si="3"/>
        <v>3.508324296740448E-4</v>
      </c>
    </row>
    <row r="15" spans="2:11" x14ac:dyDescent="0.35">
      <c r="B15" s="10" t="s">
        <v>32</v>
      </c>
      <c r="C15" s="34">
        <v>0.68</v>
      </c>
      <c r="D15" s="23">
        <f t="shared" si="0"/>
        <v>174760</v>
      </c>
      <c r="E15" s="34">
        <v>0.7</v>
      </c>
      <c r="F15" s="35">
        <f t="shared" si="1"/>
        <v>297500</v>
      </c>
      <c r="G15" s="36">
        <f t="shared" si="2"/>
        <v>122740</v>
      </c>
      <c r="H15" s="37">
        <f t="shared" si="3"/>
        <v>0.7023346303501945</v>
      </c>
    </row>
    <row r="16" spans="2:11" x14ac:dyDescent="0.35">
      <c r="B16" s="10" t="s">
        <v>33</v>
      </c>
      <c r="C16" s="34">
        <v>0.6</v>
      </c>
      <c r="D16" s="23">
        <f t="shared" si="0"/>
        <v>154200</v>
      </c>
      <c r="E16" s="34">
        <v>0.6</v>
      </c>
      <c r="F16" s="35">
        <f t="shared" si="1"/>
        <v>255000</v>
      </c>
      <c r="G16" s="36">
        <f t="shared" si="2"/>
        <v>100800</v>
      </c>
      <c r="H16" s="37">
        <f t="shared" si="3"/>
        <v>0.65369649805447472</v>
      </c>
    </row>
    <row r="17" spans="2:11" x14ac:dyDescent="0.35">
      <c r="B17" s="10" t="s">
        <v>34</v>
      </c>
      <c r="C17" s="34">
        <v>0.6</v>
      </c>
      <c r="D17" s="23">
        <f t="shared" si="0"/>
        <v>154200</v>
      </c>
      <c r="E17" s="34">
        <v>0.6</v>
      </c>
      <c r="F17" s="35">
        <f t="shared" si="1"/>
        <v>255000</v>
      </c>
      <c r="G17" s="36">
        <f t="shared" si="2"/>
        <v>100800</v>
      </c>
      <c r="H17" s="37">
        <f t="shared" si="3"/>
        <v>0.65369649805447472</v>
      </c>
    </row>
    <row r="18" spans="2:11" x14ac:dyDescent="0.35">
      <c r="B18" s="10" t="s">
        <v>35</v>
      </c>
      <c r="C18" s="34">
        <v>0.6</v>
      </c>
      <c r="D18" s="23">
        <f t="shared" si="0"/>
        <v>154200</v>
      </c>
      <c r="E18" s="34">
        <v>0.6</v>
      </c>
      <c r="F18" s="35">
        <f t="shared" si="1"/>
        <v>255000</v>
      </c>
      <c r="G18" s="36">
        <f t="shared" si="2"/>
        <v>100800</v>
      </c>
      <c r="H18" s="37">
        <f t="shared" si="3"/>
        <v>0.65369649805447472</v>
      </c>
    </row>
    <row r="19" spans="2:11" x14ac:dyDescent="0.35">
      <c r="B19" s="10" t="s">
        <v>36</v>
      </c>
      <c r="C19" s="34">
        <v>0.6</v>
      </c>
      <c r="D19" s="23">
        <f t="shared" si="0"/>
        <v>154200</v>
      </c>
      <c r="E19" s="34">
        <v>0.6</v>
      </c>
      <c r="F19" s="35">
        <f t="shared" si="1"/>
        <v>255000</v>
      </c>
      <c r="G19" s="36">
        <f t="shared" si="2"/>
        <v>100800</v>
      </c>
      <c r="H19" s="37">
        <f t="shared" si="3"/>
        <v>0.65369649805447472</v>
      </c>
    </row>
    <row r="20" spans="2:11" x14ac:dyDescent="0.35">
      <c r="B20" s="10" t="s">
        <v>37</v>
      </c>
      <c r="C20" s="34">
        <v>0.6</v>
      </c>
      <c r="D20" s="23">
        <f t="shared" si="0"/>
        <v>154200</v>
      </c>
      <c r="E20" s="34">
        <v>0.6</v>
      </c>
      <c r="F20" s="35">
        <f t="shared" si="1"/>
        <v>255000</v>
      </c>
      <c r="G20" s="36">
        <f t="shared" si="2"/>
        <v>100800</v>
      </c>
      <c r="H20" s="37">
        <f t="shared" si="3"/>
        <v>0.65369649805447472</v>
      </c>
    </row>
    <row r="21" spans="2:11" x14ac:dyDescent="0.35">
      <c r="B21" s="10" t="s">
        <v>38</v>
      </c>
      <c r="C21" s="34">
        <v>0.6</v>
      </c>
      <c r="D21" s="23">
        <f t="shared" si="0"/>
        <v>154200</v>
      </c>
      <c r="E21" s="34">
        <v>0.6</v>
      </c>
      <c r="F21" s="35">
        <f t="shared" si="1"/>
        <v>255000</v>
      </c>
      <c r="G21" s="36">
        <f t="shared" si="2"/>
        <v>100800</v>
      </c>
      <c r="H21" s="37">
        <f t="shared" si="3"/>
        <v>0.65369649805447472</v>
      </c>
    </row>
    <row r="22" spans="2:11" x14ac:dyDescent="0.35">
      <c r="B22" s="10" t="s">
        <v>39</v>
      </c>
      <c r="C22" s="34">
        <v>0.6</v>
      </c>
      <c r="D22" s="23">
        <f t="shared" si="0"/>
        <v>154200</v>
      </c>
      <c r="E22" s="34">
        <v>0.6</v>
      </c>
      <c r="F22" s="35">
        <f t="shared" si="1"/>
        <v>255000</v>
      </c>
      <c r="G22" s="36">
        <f t="shared" si="2"/>
        <v>100800</v>
      </c>
      <c r="H22" s="37">
        <f t="shared" si="3"/>
        <v>0.65369649805447472</v>
      </c>
    </row>
    <row r="23" spans="2:11" x14ac:dyDescent="0.35">
      <c r="B23" s="10" t="s">
        <v>40</v>
      </c>
      <c r="C23" s="34">
        <v>0.6</v>
      </c>
      <c r="D23" s="23">
        <f t="shared" si="0"/>
        <v>154200</v>
      </c>
      <c r="E23" s="34">
        <v>0.6</v>
      </c>
      <c r="F23" s="35">
        <f t="shared" si="1"/>
        <v>255000</v>
      </c>
      <c r="G23" s="36">
        <f t="shared" si="2"/>
        <v>100800</v>
      </c>
      <c r="H23" s="37">
        <f t="shared" si="3"/>
        <v>0.65369649805447472</v>
      </c>
    </row>
    <row r="24" spans="2:11" x14ac:dyDescent="0.35">
      <c r="B24" s="10" t="s">
        <v>41</v>
      </c>
      <c r="C24" s="34">
        <v>0.6</v>
      </c>
      <c r="D24" s="23">
        <f t="shared" si="0"/>
        <v>154200</v>
      </c>
      <c r="E24" s="34">
        <v>0.6</v>
      </c>
      <c r="F24" s="35">
        <f t="shared" si="1"/>
        <v>255000</v>
      </c>
      <c r="G24" s="36">
        <f t="shared" si="2"/>
        <v>100800</v>
      </c>
      <c r="H24" s="37">
        <f t="shared" si="3"/>
        <v>0.65369649805447472</v>
      </c>
    </row>
    <row r="25" spans="2:11" x14ac:dyDescent="0.35">
      <c r="B25" s="10" t="s">
        <v>42</v>
      </c>
      <c r="C25" s="34">
        <v>0.55000000000000004</v>
      </c>
      <c r="D25" s="23">
        <f t="shared" si="0"/>
        <v>141350</v>
      </c>
      <c r="E25" s="34">
        <v>0.4</v>
      </c>
      <c r="F25" s="35">
        <f t="shared" si="1"/>
        <v>170000</v>
      </c>
      <c r="G25" s="36">
        <f t="shared" si="2"/>
        <v>28650</v>
      </c>
      <c r="H25" s="37">
        <f t="shared" si="3"/>
        <v>0.20268836222143616</v>
      </c>
    </row>
    <row r="26" spans="2:11" x14ac:dyDescent="0.35">
      <c r="B26" s="10" t="s">
        <v>43</v>
      </c>
      <c r="C26" s="34">
        <v>0.45</v>
      </c>
      <c r="D26" s="23">
        <f t="shared" si="0"/>
        <v>115650</v>
      </c>
      <c r="E26" s="34">
        <v>0.4</v>
      </c>
      <c r="F26" s="35">
        <f t="shared" si="1"/>
        <v>170000</v>
      </c>
      <c r="G26" s="36">
        <f t="shared" si="2"/>
        <v>54350</v>
      </c>
      <c r="H26" s="37">
        <f t="shared" si="3"/>
        <v>0.46995244271508863</v>
      </c>
    </row>
    <row r="27" spans="2:11" x14ac:dyDescent="0.35">
      <c r="B27" s="10" t="s">
        <v>44</v>
      </c>
      <c r="C27" s="34">
        <v>0.45</v>
      </c>
      <c r="D27" s="23">
        <f t="shared" si="0"/>
        <v>115650</v>
      </c>
      <c r="E27" s="34">
        <v>0.4</v>
      </c>
      <c r="F27" s="35">
        <f t="shared" si="1"/>
        <v>170000</v>
      </c>
      <c r="G27" s="36">
        <f t="shared" si="2"/>
        <v>54350</v>
      </c>
      <c r="H27" s="37">
        <f t="shared" si="3"/>
        <v>0.46995244271508863</v>
      </c>
    </row>
    <row r="28" spans="2:11" x14ac:dyDescent="0.35">
      <c r="B28" s="10" t="s">
        <v>45</v>
      </c>
      <c r="C28" s="34">
        <v>0.45</v>
      </c>
      <c r="D28" s="23">
        <f t="shared" si="0"/>
        <v>115650</v>
      </c>
      <c r="E28" s="34">
        <v>0.4</v>
      </c>
      <c r="F28" s="35">
        <f t="shared" si="1"/>
        <v>170000</v>
      </c>
      <c r="G28" s="36">
        <f t="shared" si="2"/>
        <v>54350</v>
      </c>
      <c r="H28" s="37">
        <f t="shared" si="3"/>
        <v>0.46995244271508863</v>
      </c>
    </row>
    <row r="29" spans="2:11" x14ac:dyDescent="0.35">
      <c r="B29" s="10" t="s">
        <v>46</v>
      </c>
      <c r="C29" s="34">
        <v>0.55000000000000004</v>
      </c>
      <c r="D29" s="23">
        <f t="shared" si="0"/>
        <v>141350</v>
      </c>
      <c r="E29" s="34">
        <v>0.4</v>
      </c>
      <c r="F29" s="35">
        <f t="shared" si="1"/>
        <v>170000</v>
      </c>
      <c r="G29" s="36">
        <f t="shared" si="2"/>
        <v>28650</v>
      </c>
      <c r="H29" s="37">
        <f t="shared" si="3"/>
        <v>0.20268836222143616</v>
      </c>
    </row>
    <row r="30" spans="2:11" ht="15" thickBot="1" x14ac:dyDescent="0.4">
      <c r="B30" s="12" t="s">
        <v>47</v>
      </c>
      <c r="C30" s="38" t="s">
        <v>48</v>
      </c>
      <c r="D30" s="39">
        <v>152700</v>
      </c>
      <c r="E30" s="38">
        <v>0.36</v>
      </c>
      <c r="F30" s="40">
        <f t="shared" si="1"/>
        <v>153000</v>
      </c>
      <c r="G30" s="41">
        <f t="shared" si="2"/>
        <v>300</v>
      </c>
      <c r="H30" s="42">
        <f t="shared" si="3"/>
        <v>1.9646365422396855E-3</v>
      </c>
    </row>
    <row r="32" spans="2:11" x14ac:dyDescent="0.35">
      <c r="B32" t="s">
        <v>6</v>
      </c>
      <c r="K32" t="s">
        <v>6</v>
      </c>
    </row>
    <row r="33" spans="2:11" x14ac:dyDescent="0.35">
      <c r="B33" s="43" t="s">
        <v>49</v>
      </c>
      <c r="K33" t="s">
        <v>137</v>
      </c>
    </row>
  </sheetData>
  <mergeCells count="7">
    <mergeCell ref="H5:H7"/>
    <mergeCell ref="C4:D4"/>
    <mergeCell ref="E4:F4"/>
    <mergeCell ref="B5:B7"/>
    <mergeCell ref="C5:D7"/>
    <mergeCell ref="E5:F7"/>
    <mergeCell ref="G5:G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EEF3-ECED-4CF9-B7FD-89DA2A30D725}">
  <dimension ref="B2:F17"/>
  <sheetViews>
    <sheetView workbookViewId="0">
      <selection activeCell="B18" sqref="B18"/>
    </sheetView>
  </sheetViews>
  <sheetFormatPr defaultRowHeight="14.5" x14ac:dyDescent="0.35"/>
  <cols>
    <col min="2" max="2" width="66.1796875" bestFit="1" customWidth="1"/>
    <col min="3" max="3" width="12.54296875" style="44" bestFit="1" customWidth="1"/>
    <col min="4" max="4" width="15.6328125" style="44" bestFit="1" customWidth="1"/>
    <col min="5" max="5" width="12.90625" style="22" bestFit="1" customWidth="1"/>
    <col min="6" max="6" width="13.54296875" style="22" bestFit="1" customWidth="1"/>
  </cols>
  <sheetData>
    <row r="2" spans="2:6" x14ac:dyDescent="0.35">
      <c r="B2" t="s">
        <v>75</v>
      </c>
    </row>
    <row r="3" spans="2:6" ht="15" thickBot="1" x14ac:dyDescent="0.4"/>
    <row r="4" spans="2:6" ht="15" thickBot="1" x14ac:dyDescent="0.4">
      <c r="B4" s="45"/>
      <c r="C4" s="46" t="s">
        <v>52</v>
      </c>
      <c r="D4" s="47" t="s">
        <v>53</v>
      </c>
      <c r="E4" s="48" t="s">
        <v>54</v>
      </c>
      <c r="F4" s="49" t="s">
        <v>55</v>
      </c>
    </row>
    <row r="5" spans="2:6" x14ac:dyDescent="0.35">
      <c r="B5" s="50" t="s">
        <v>47</v>
      </c>
      <c r="C5" s="44">
        <v>152700</v>
      </c>
      <c r="D5" s="51">
        <v>153000</v>
      </c>
      <c r="E5" s="52">
        <f>D5-C5</f>
        <v>300</v>
      </c>
      <c r="F5" s="37">
        <f>E5/C5</f>
        <v>1.9646365422396855E-3</v>
      </c>
    </row>
    <row r="6" spans="2:6" x14ac:dyDescent="0.35">
      <c r="B6" s="50" t="s">
        <v>56</v>
      </c>
      <c r="C6" s="44">
        <v>460237.8</v>
      </c>
      <c r="D6" s="51">
        <v>461142</v>
      </c>
      <c r="E6" s="52">
        <f t="shared" ref="E6:E14" si="0">D6-C6</f>
        <v>904.20000000001164</v>
      </c>
      <c r="F6" s="37">
        <f>E6/C6</f>
        <v>1.9646365422397111E-3</v>
      </c>
    </row>
    <row r="7" spans="2:6" x14ac:dyDescent="0.35">
      <c r="B7" s="50" t="s">
        <v>57</v>
      </c>
      <c r="C7" s="44">
        <v>452144.69999999995</v>
      </c>
      <c r="D7" s="51">
        <v>453033</v>
      </c>
      <c r="E7" s="52">
        <f t="shared" si="0"/>
        <v>888.30000000004657</v>
      </c>
      <c r="F7" s="37">
        <f t="shared" ref="F7:F14" si="1">E7/C7</f>
        <v>1.9646365422397887E-3</v>
      </c>
    </row>
    <row r="8" spans="2:6" x14ac:dyDescent="0.35">
      <c r="B8" s="50" t="s">
        <v>58</v>
      </c>
      <c r="C8" s="44">
        <v>437027.39999999997</v>
      </c>
      <c r="D8" s="51">
        <v>437886</v>
      </c>
      <c r="E8" s="52">
        <f t="shared" si="0"/>
        <v>858.60000000003492</v>
      </c>
      <c r="F8" s="37">
        <f t="shared" si="1"/>
        <v>1.9646365422397657E-3</v>
      </c>
    </row>
    <row r="9" spans="2:6" x14ac:dyDescent="0.35">
      <c r="B9" s="50" t="s">
        <v>59</v>
      </c>
      <c r="C9" s="44">
        <v>429545.1</v>
      </c>
      <c r="D9" s="51">
        <v>430389</v>
      </c>
      <c r="E9" s="52">
        <f t="shared" si="0"/>
        <v>843.90000000002328</v>
      </c>
      <c r="F9" s="37">
        <f t="shared" si="1"/>
        <v>1.9646365422397402E-3</v>
      </c>
    </row>
    <row r="10" spans="2:6" x14ac:dyDescent="0.35">
      <c r="B10" s="50" t="s">
        <v>60</v>
      </c>
      <c r="C10" s="44">
        <v>460237.8</v>
      </c>
      <c r="D10" s="51">
        <v>461142</v>
      </c>
      <c r="E10" s="52">
        <f t="shared" si="0"/>
        <v>904.20000000001164</v>
      </c>
      <c r="F10" s="37">
        <f t="shared" si="1"/>
        <v>1.9646365422397111E-3</v>
      </c>
    </row>
    <row r="11" spans="2:6" x14ac:dyDescent="0.35">
      <c r="B11" s="50" t="s">
        <v>61</v>
      </c>
      <c r="C11" s="44">
        <v>452144.69999999995</v>
      </c>
      <c r="D11" s="51">
        <v>453033</v>
      </c>
      <c r="E11" s="52">
        <f t="shared" si="0"/>
        <v>888.30000000004657</v>
      </c>
      <c r="F11" s="37">
        <f t="shared" si="1"/>
        <v>1.9646365422397887E-3</v>
      </c>
    </row>
    <row r="12" spans="2:6" x14ac:dyDescent="0.35">
      <c r="B12" s="50" t="s">
        <v>62</v>
      </c>
      <c r="C12" s="44">
        <v>290130</v>
      </c>
      <c r="D12" s="51">
        <v>290700</v>
      </c>
      <c r="E12" s="52">
        <f t="shared" si="0"/>
        <v>570</v>
      </c>
      <c r="F12" s="37">
        <f t="shared" si="1"/>
        <v>1.9646365422396855E-3</v>
      </c>
    </row>
    <row r="13" spans="2:6" x14ac:dyDescent="0.35">
      <c r="B13" s="50" t="s">
        <v>63</v>
      </c>
      <c r="C13" s="44">
        <v>302346</v>
      </c>
      <c r="D13" s="51">
        <v>302940</v>
      </c>
      <c r="E13" s="52">
        <f t="shared" si="0"/>
        <v>594</v>
      </c>
      <c r="F13" s="37">
        <f t="shared" si="1"/>
        <v>1.9646365422396855E-3</v>
      </c>
    </row>
    <row r="14" spans="2:6" ht="15" thickBot="1" x14ac:dyDescent="0.4">
      <c r="B14" s="53" t="s">
        <v>64</v>
      </c>
      <c r="C14" s="54">
        <v>314562</v>
      </c>
      <c r="D14" s="55">
        <v>315180</v>
      </c>
      <c r="E14" s="56">
        <f t="shared" si="0"/>
        <v>618</v>
      </c>
      <c r="F14" s="42">
        <f t="shared" si="1"/>
        <v>1.9646365422396855E-3</v>
      </c>
    </row>
    <row r="16" spans="2:6" x14ac:dyDescent="0.35">
      <c r="B16" t="s">
        <v>6</v>
      </c>
    </row>
    <row r="17" spans="2:2" ht="29" x14ac:dyDescent="0.35">
      <c r="B17" s="43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B9AA1-C3A1-458B-900C-4D1227BBF007}">
  <dimension ref="B2:G17"/>
  <sheetViews>
    <sheetView workbookViewId="0">
      <selection activeCell="B12" sqref="B12"/>
    </sheetView>
  </sheetViews>
  <sheetFormatPr defaultRowHeight="14.5" x14ac:dyDescent="0.35"/>
  <cols>
    <col min="2" max="2" width="58.36328125" bestFit="1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7" x14ac:dyDescent="0.35">
      <c r="B2" t="s">
        <v>144</v>
      </c>
    </row>
    <row r="3" spans="2:7" ht="15" thickBot="1" x14ac:dyDescent="0.4"/>
    <row r="4" spans="2:7" ht="15" thickBot="1" x14ac:dyDescent="0.4">
      <c r="B4" s="19"/>
      <c r="C4" s="17" t="s">
        <v>52</v>
      </c>
      <c r="D4" s="17" t="s">
        <v>65</v>
      </c>
      <c r="E4" s="17" t="s">
        <v>145</v>
      </c>
      <c r="F4" s="18" t="s">
        <v>160</v>
      </c>
      <c r="G4" s="101" t="s">
        <v>161</v>
      </c>
    </row>
    <row r="5" spans="2:7" x14ac:dyDescent="0.35">
      <c r="B5" s="20" t="s">
        <v>66</v>
      </c>
      <c r="C5" s="58">
        <v>157600</v>
      </c>
      <c r="D5" s="58">
        <v>185000</v>
      </c>
      <c r="E5" s="59">
        <v>0.17385786802030501</v>
      </c>
      <c r="F5" s="60">
        <f>E5-0.067</f>
        <v>0.106857868020305</v>
      </c>
      <c r="G5" s="58">
        <f>D5-C5</f>
        <v>27400</v>
      </c>
    </row>
    <row r="6" spans="2:7" x14ac:dyDescent="0.35">
      <c r="B6" s="20" t="s">
        <v>67</v>
      </c>
      <c r="C6" s="58">
        <v>116000</v>
      </c>
      <c r="D6" s="58">
        <v>140000</v>
      </c>
      <c r="E6" s="59">
        <v>0.20689655172413793</v>
      </c>
      <c r="F6" s="60">
        <f t="shared" ref="F6:F14" si="0">E6-0.067</f>
        <v>0.13989655172413792</v>
      </c>
      <c r="G6" s="58">
        <f t="shared" ref="G6:G14" si="1">D6-C6</f>
        <v>24000</v>
      </c>
    </row>
    <row r="7" spans="2:7" x14ac:dyDescent="0.35">
      <c r="B7" s="20" t="s">
        <v>68</v>
      </c>
      <c r="C7" s="58">
        <v>114000</v>
      </c>
      <c r="D7" s="58">
        <v>135000</v>
      </c>
      <c r="E7" s="59">
        <v>0.18421052631578946</v>
      </c>
      <c r="F7" s="60">
        <f t="shared" si="0"/>
        <v>0.11721052631578946</v>
      </c>
      <c r="G7" s="58">
        <f t="shared" si="1"/>
        <v>21000</v>
      </c>
    </row>
    <row r="8" spans="2:7" x14ac:dyDescent="0.35">
      <c r="B8" s="20" t="s">
        <v>69</v>
      </c>
      <c r="C8" s="58">
        <v>131820</v>
      </c>
      <c r="D8" s="58">
        <v>181800</v>
      </c>
      <c r="E8" s="59">
        <v>0.3791533909877105</v>
      </c>
      <c r="F8" s="60">
        <f t="shared" si="0"/>
        <v>0.3121533909877105</v>
      </c>
      <c r="G8" s="58">
        <f t="shared" si="1"/>
        <v>49980</v>
      </c>
    </row>
    <row r="9" spans="2:7" x14ac:dyDescent="0.35">
      <c r="B9" s="20" t="s">
        <v>147</v>
      </c>
      <c r="C9" s="58">
        <v>98600</v>
      </c>
      <c r="D9" s="58">
        <v>104600</v>
      </c>
      <c r="E9" s="59">
        <f>(D9-C9)/C9</f>
        <v>6.0851926977687626E-2</v>
      </c>
      <c r="F9" s="60">
        <f t="shared" si="0"/>
        <v>-6.1480730223123781E-3</v>
      </c>
      <c r="G9" s="58">
        <f t="shared" si="1"/>
        <v>6000</v>
      </c>
    </row>
    <row r="10" spans="2:7" x14ac:dyDescent="0.35">
      <c r="B10" s="20" t="s">
        <v>70</v>
      </c>
      <c r="C10" s="58">
        <v>99700</v>
      </c>
      <c r="D10" s="58">
        <v>150600</v>
      </c>
      <c r="E10" s="59">
        <f>(D10-C10)/C10</f>
        <v>0.51053159478435306</v>
      </c>
      <c r="F10" s="60">
        <f t="shared" si="0"/>
        <v>0.44353159478435306</v>
      </c>
      <c r="G10" s="58">
        <f t="shared" si="1"/>
        <v>50900</v>
      </c>
    </row>
    <row r="11" spans="2:7" x14ac:dyDescent="0.35">
      <c r="B11" s="20" t="s">
        <v>71</v>
      </c>
      <c r="C11" s="58">
        <v>89270</v>
      </c>
      <c r="D11" s="58">
        <v>94100</v>
      </c>
      <c r="E11" s="59">
        <v>5.4105522571972667E-2</v>
      </c>
      <c r="F11" s="60">
        <f t="shared" si="0"/>
        <v>-1.2894477428027337E-2</v>
      </c>
      <c r="G11" s="58">
        <f t="shared" si="1"/>
        <v>4830</v>
      </c>
    </row>
    <row r="12" spans="2:7" x14ac:dyDescent="0.35">
      <c r="B12" s="20" t="s">
        <v>72</v>
      </c>
      <c r="C12">
        <v>63820</v>
      </c>
      <c r="D12">
        <v>67300</v>
      </c>
      <c r="E12" s="59">
        <f>(D12-C12)/C12</f>
        <v>5.4528361015355686E-2</v>
      </c>
      <c r="F12" s="60">
        <f t="shared" si="0"/>
        <v>-1.2471638984644318E-2</v>
      </c>
      <c r="G12" s="58">
        <f t="shared" si="1"/>
        <v>3480</v>
      </c>
    </row>
    <row r="13" spans="2:7" x14ac:dyDescent="0.35">
      <c r="B13" s="20" t="s">
        <v>73</v>
      </c>
      <c r="C13" s="58">
        <v>70390</v>
      </c>
      <c r="D13" s="58">
        <v>74400</v>
      </c>
      <c r="E13" s="59">
        <v>5.6968319363545961E-2</v>
      </c>
      <c r="F13" s="60">
        <f t="shared" si="0"/>
        <v>-1.0031680636454043E-2</v>
      </c>
      <c r="G13" s="58">
        <f t="shared" si="1"/>
        <v>4010</v>
      </c>
    </row>
    <row r="14" spans="2:7" ht="15" thickBot="1" x14ac:dyDescent="0.4">
      <c r="B14" s="21" t="s">
        <v>74</v>
      </c>
      <c r="C14" s="61">
        <v>82270</v>
      </c>
      <c r="D14" s="61">
        <v>87100</v>
      </c>
      <c r="E14" s="62">
        <v>5.8709128479397105E-2</v>
      </c>
      <c r="F14" s="63">
        <f t="shared" si="0"/>
        <v>-8.2908715206028993E-3</v>
      </c>
      <c r="G14" s="58">
        <f t="shared" si="1"/>
        <v>4830</v>
      </c>
    </row>
    <row r="16" spans="2:7" x14ac:dyDescent="0.35">
      <c r="B16" t="s">
        <v>130</v>
      </c>
    </row>
    <row r="17" spans="2:2" x14ac:dyDescent="0.35">
      <c r="B17" s="10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1BC1-52C4-41B1-B669-AC53F1D0603E}">
  <dimension ref="B2:G11"/>
  <sheetViews>
    <sheetView workbookViewId="0">
      <selection activeCell="B2" sqref="B2"/>
    </sheetView>
  </sheetViews>
  <sheetFormatPr defaultRowHeight="14.5" x14ac:dyDescent="0.35"/>
  <cols>
    <col min="2" max="2" width="61.6328125" bestFit="1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7" x14ac:dyDescent="0.35">
      <c r="B2" t="s">
        <v>162</v>
      </c>
    </row>
    <row r="3" spans="2:7" ht="15" thickBot="1" x14ac:dyDescent="0.4"/>
    <row r="4" spans="2:7" ht="15" thickBot="1" x14ac:dyDescent="0.4">
      <c r="B4" s="19"/>
      <c r="C4" s="17" t="s">
        <v>52</v>
      </c>
      <c r="D4" s="17" t="s">
        <v>65</v>
      </c>
      <c r="E4" s="17" t="s">
        <v>145</v>
      </c>
      <c r="F4" s="18" t="s">
        <v>146</v>
      </c>
    </row>
    <row r="5" spans="2:7" x14ac:dyDescent="0.35">
      <c r="B5" s="20" t="s">
        <v>76</v>
      </c>
      <c r="C5" s="58">
        <v>62000</v>
      </c>
      <c r="D5" s="58">
        <v>65400</v>
      </c>
      <c r="E5" s="59">
        <v>5.4838709677419356E-2</v>
      </c>
      <c r="F5" s="60">
        <f t="shared" ref="F5:F8" si="0">E5-0.067</f>
        <v>-1.2161290322580648E-2</v>
      </c>
      <c r="G5" s="58">
        <f>D5-C5</f>
        <v>3400</v>
      </c>
    </row>
    <row r="6" spans="2:7" x14ac:dyDescent="0.35">
      <c r="B6" s="20" t="s">
        <v>77</v>
      </c>
      <c r="C6" s="58">
        <v>68900</v>
      </c>
      <c r="D6" s="58">
        <v>72800</v>
      </c>
      <c r="E6" s="59">
        <v>5.6603773584905662E-2</v>
      </c>
      <c r="F6" s="60">
        <f t="shared" si="0"/>
        <v>-1.0396226415094342E-2</v>
      </c>
      <c r="G6" s="58">
        <f t="shared" ref="G6:G8" si="1">D6-C6</f>
        <v>3900</v>
      </c>
    </row>
    <row r="7" spans="2:7" x14ac:dyDescent="0.35">
      <c r="B7" s="20" t="s">
        <v>78</v>
      </c>
      <c r="C7" s="58">
        <v>88400</v>
      </c>
      <c r="D7" s="58">
        <v>94000</v>
      </c>
      <c r="E7" s="59">
        <v>6.3348416289592757E-2</v>
      </c>
      <c r="F7" s="60">
        <f t="shared" si="0"/>
        <v>-3.6515837104072468E-3</v>
      </c>
      <c r="G7" s="58">
        <f t="shared" si="1"/>
        <v>5600</v>
      </c>
    </row>
    <row r="8" spans="2:7" ht="15" thickBot="1" x14ac:dyDescent="0.4">
      <c r="B8" s="21" t="s">
        <v>79</v>
      </c>
      <c r="C8" s="61">
        <v>52500</v>
      </c>
      <c r="D8" s="61">
        <v>55400</v>
      </c>
      <c r="E8" s="62">
        <v>5.5238095238095239E-2</v>
      </c>
      <c r="F8" s="63">
        <f t="shared" si="0"/>
        <v>-1.1761904761904765E-2</v>
      </c>
      <c r="G8" s="58">
        <f t="shared" si="1"/>
        <v>2900</v>
      </c>
    </row>
    <row r="10" spans="2:7" x14ac:dyDescent="0.35">
      <c r="B10" t="s">
        <v>130</v>
      </c>
    </row>
    <row r="11" spans="2:7" x14ac:dyDescent="0.35">
      <c r="B11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B3733-C9C7-4CE2-BE07-7FAD2ACF2439}">
  <dimension ref="B2:F10"/>
  <sheetViews>
    <sheetView workbookViewId="0">
      <selection activeCell="B13" sqref="B13"/>
    </sheetView>
  </sheetViews>
  <sheetFormatPr defaultRowHeight="14.5" x14ac:dyDescent="0.35"/>
  <cols>
    <col min="2" max="2" width="20.08984375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6" x14ac:dyDescent="0.35">
      <c r="B2" t="s">
        <v>148</v>
      </c>
    </row>
    <row r="3" spans="2:6" ht="15" thickBot="1" x14ac:dyDescent="0.4"/>
    <row r="4" spans="2:6" ht="15" thickBot="1" x14ac:dyDescent="0.4">
      <c r="B4" s="19"/>
      <c r="C4" s="17" t="s">
        <v>52</v>
      </c>
      <c r="D4" s="17" t="s">
        <v>65</v>
      </c>
      <c r="E4" s="17" t="s">
        <v>145</v>
      </c>
      <c r="F4" s="18" t="s">
        <v>146</v>
      </c>
    </row>
    <row r="5" spans="2:6" x14ac:dyDescent="0.35">
      <c r="B5" s="20" t="s">
        <v>80</v>
      </c>
      <c r="C5" s="44">
        <v>57500</v>
      </c>
      <c r="D5" s="51">
        <v>61500</v>
      </c>
      <c r="E5" s="59">
        <f>(D5-C5)/C5</f>
        <v>6.9565217391304349E-2</v>
      </c>
      <c r="F5" s="60">
        <f t="shared" ref="F5:F7" si="0">E5-0.067</f>
        <v>2.5652173913043447E-3</v>
      </c>
    </row>
    <row r="6" spans="2:6" x14ac:dyDescent="0.35">
      <c r="B6" s="20" t="s">
        <v>81</v>
      </c>
      <c r="C6" s="44">
        <v>59800</v>
      </c>
      <c r="D6" s="51">
        <v>64000</v>
      </c>
      <c r="E6" s="59">
        <f t="shared" ref="E6:E7" si="1">(D6-C6)/C6</f>
        <v>7.0234113712374577E-2</v>
      </c>
      <c r="F6" s="60">
        <f t="shared" si="0"/>
        <v>3.2341137123745728E-3</v>
      </c>
    </row>
    <row r="7" spans="2:6" ht="15" thickBot="1" x14ac:dyDescent="0.4">
      <c r="B7" s="21" t="s">
        <v>82</v>
      </c>
      <c r="C7" s="54">
        <v>62680</v>
      </c>
      <c r="D7" s="55">
        <v>67000</v>
      </c>
      <c r="E7" s="62">
        <f t="shared" si="1"/>
        <v>6.8921506062539883E-2</v>
      </c>
      <c r="F7" s="63">
        <f t="shared" si="0"/>
        <v>1.9215060625398794E-3</v>
      </c>
    </row>
    <row r="9" spans="2:6" x14ac:dyDescent="0.35">
      <c r="B9" t="s">
        <v>130</v>
      </c>
    </row>
    <row r="10" spans="2:6" x14ac:dyDescent="0.35">
      <c r="B10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4D3F-F7B7-41BA-B942-50AF93166E88}">
  <dimension ref="B2:F14"/>
  <sheetViews>
    <sheetView workbookViewId="0">
      <selection activeCell="B11" sqref="B11"/>
    </sheetView>
  </sheetViews>
  <sheetFormatPr defaultRowHeight="14.5" x14ac:dyDescent="0.35"/>
  <cols>
    <col min="2" max="2" width="35.54296875" customWidth="1"/>
    <col min="3" max="3" width="12.54296875" bestFit="1" customWidth="1"/>
    <col min="4" max="4" width="11.6328125" bestFit="1" customWidth="1"/>
    <col min="5" max="5" width="18.6328125" bestFit="1" customWidth="1"/>
    <col min="6" max="6" width="15.1796875" bestFit="1" customWidth="1"/>
  </cols>
  <sheetData>
    <row r="2" spans="2:6" x14ac:dyDescent="0.35">
      <c r="B2" t="s">
        <v>149</v>
      </c>
    </row>
    <row r="3" spans="2:6" ht="15" thickBot="1" x14ac:dyDescent="0.4"/>
    <row r="4" spans="2:6" ht="15" thickBot="1" x14ac:dyDescent="0.4">
      <c r="B4" s="19"/>
      <c r="C4" s="17" t="s">
        <v>90</v>
      </c>
      <c r="D4" s="17" t="s">
        <v>91</v>
      </c>
      <c r="E4" s="17" t="s">
        <v>145</v>
      </c>
      <c r="F4" s="18" t="s">
        <v>146</v>
      </c>
    </row>
    <row r="5" spans="2:6" x14ac:dyDescent="0.35">
      <c r="B5" s="20" t="s">
        <v>83</v>
      </c>
      <c r="C5" s="58">
        <v>75140</v>
      </c>
      <c r="D5" s="58">
        <v>80400</v>
      </c>
      <c r="E5" s="59">
        <f>(D5-C5)/C5</f>
        <v>7.0002661698163424E-2</v>
      </c>
      <c r="F5" s="60">
        <f t="shared" ref="F5:F11" si="0">E5-0.067</f>
        <v>3.0026616981634197E-3</v>
      </c>
    </row>
    <row r="6" spans="2:6" x14ac:dyDescent="0.35">
      <c r="B6" s="20" t="s">
        <v>163</v>
      </c>
      <c r="C6" s="58">
        <v>210000</v>
      </c>
      <c r="D6" s="58">
        <v>217000</v>
      </c>
      <c r="E6" s="59">
        <f>(D6-C6)/C6</f>
        <v>3.3333333333333333E-2</v>
      </c>
      <c r="F6" s="60">
        <f t="shared" si="0"/>
        <v>-3.3666666666666671E-2</v>
      </c>
    </row>
    <row r="7" spans="2:6" x14ac:dyDescent="0.35">
      <c r="B7" s="20" t="s">
        <v>84</v>
      </c>
      <c r="C7" s="58">
        <v>79950</v>
      </c>
      <c r="D7" s="58">
        <v>85500</v>
      </c>
      <c r="E7" s="59">
        <f t="shared" ref="E7:E11" si="1">(D7-C7)/C7</f>
        <v>6.9418386491557224E-2</v>
      </c>
      <c r="F7" s="60">
        <f t="shared" si="0"/>
        <v>2.4183864915572201E-3</v>
      </c>
    </row>
    <row r="8" spans="2:6" x14ac:dyDescent="0.35">
      <c r="B8" s="20" t="s">
        <v>85</v>
      </c>
      <c r="C8" s="58">
        <v>62660</v>
      </c>
      <c r="D8" s="58">
        <v>67000</v>
      </c>
      <c r="E8" s="59">
        <f t="shared" si="1"/>
        <v>6.9262687519948934E-2</v>
      </c>
      <c r="F8" s="60">
        <f t="shared" si="0"/>
        <v>2.2626875199489305E-3</v>
      </c>
    </row>
    <row r="9" spans="2:6" x14ac:dyDescent="0.35">
      <c r="B9" s="20" t="s">
        <v>86</v>
      </c>
      <c r="C9" s="58">
        <v>51090</v>
      </c>
      <c r="D9" s="58">
        <v>54700</v>
      </c>
      <c r="E9" s="59">
        <f t="shared" si="1"/>
        <v>7.0659620277940885E-2</v>
      </c>
      <c r="F9" s="60">
        <f t="shared" si="0"/>
        <v>3.659620277940881E-3</v>
      </c>
    </row>
    <row r="10" spans="2:6" x14ac:dyDescent="0.35">
      <c r="B10" s="20" t="s">
        <v>87</v>
      </c>
      <c r="C10" s="58">
        <v>53170</v>
      </c>
      <c r="D10" s="58">
        <v>56900</v>
      </c>
      <c r="E10" s="59">
        <f t="shared" si="1"/>
        <v>7.0152341545984584E-2</v>
      </c>
      <c r="F10" s="60">
        <f t="shared" si="0"/>
        <v>3.1523415459845799E-3</v>
      </c>
    </row>
    <row r="11" spans="2:6" ht="15" thickBot="1" x14ac:dyDescent="0.4">
      <c r="B11" s="21" t="s">
        <v>150</v>
      </c>
      <c r="C11" s="61">
        <v>138060</v>
      </c>
      <c r="D11" s="61">
        <v>147700</v>
      </c>
      <c r="E11" s="62">
        <f t="shared" si="1"/>
        <v>6.9824713892510507E-2</v>
      </c>
      <c r="F11" s="63">
        <f t="shared" si="0"/>
        <v>2.8247138925105025E-3</v>
      </c>
    </row>
    <row r="13" spans="2:6" x14ac:dyDescent="0.35">
      <c r="B13" t="s">
        <v>130</v>
      </c>
    </row>
    <row r="14" spans="2:6" x14ac:dyDescent="0.35">
      <c r="B1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14</vt:i4>
      </vt:variant>
    </vt:vector>
  </HeadingPairs>
  <TitlesOfParts>
    <vt:vector size="14" baseType="lpstr">
      <vt:lpstr>Paga Mesatare</vt:lpstr>
      <vt:lpstr>Fond Kontigjence</vt:lpstr>
      <vt:lpstr>Fond Total</vt:lpstr>
      <vt:lpstr>Funksionarë të Lartë</vt:lpstr>
      <vt:lpstr>Magjistrat</vt:lpstr>
      <vt:lpstr>Shëndetësi</vt:lpstr>
      <vt:lpstr>Arsimi Parauniversitar</vt:lpstr>
      <vt:lpstr>Polici</vt:lpstr>
      <vt:lpstr>Forcat e Armatosura</vt:lpstr>
      <vt:lpstr>Policia e Burgjeve</vt:lpstr>
      <vt:lpstr>Zjarrëfikës</vt:lpstr>
      <vt:lpstr>Punonjës Mbështetës</vt:lpstr>
      <vt:lpstr>Universitet</vt:lpstr>
      <vt:lpstr>Garda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2023-04-29T10:15:13Z</dcterms:created>
  <dcterms:modified xsi:type="dcterms:W3CDTF">2023-04-29T14:37:34Z</dcterms:modified>
</cp:coreProperties>
</file>